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1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  <externalReference r:id="rId10"/>
  </externalReferences>
  <definedNames>
    <definedName name="_xlnm.Print_Area" localSheetId="0">'Part-I'!$A$1:$U$35</definedName>
    <definedName name="_xlnm.Print_Area" localSheetId="1">'Part-II'!$A$1:$P$37</definedName>
    <definedName name="_xlnm.Print_Area" localSheetId="2">'Part-III.'!$A$1:$BJ$21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June' 10</t>
        </r>
      </text>
    </comment>
    <comment ref="N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For the month of </t>
        </r>
        <r>
          <rPr>
            <b/>
            <sz val="12"/>
            <rFont val="Tahoma"/>
            <family val="2"/>
          </rPr>
          <t>June, 10</t>
        </r>
      </text>
    </comment>
    <comment ref="O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For the month of </t>
        </r>
        <r>
          <rPr>
            <b/>
            <sz val="11"/>
            <rFont val="Tahoma"/>
            <family val="2"/>
          </rPr>
          <t>June, 10</t>
        </r>
      </text>
    </comment>
  </commentList>
</comments>
</file>

<file path=xl/sharedStrings.xml><?xml version="1.0" encoding="utf-8"?>
<sst xmlns="http://schemas.openxmlformats.org/spreadsheetml/2006/main" count="391" uniqueCount="146">
  <si>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</si>
  <si>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</si>
  <si>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</si>
  <si>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</si>
  <si>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</si>
  <si>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</si>
  <si>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</si>
  <si>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</si>
  <si>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</si>
  <si>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</si>
  <si>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</si>
  <si>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</si>
  <si>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</si>
  <si>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</si>
  <si>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</si>
  <si>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</si>
  <si>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</si>
  <si>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</si>
  <si>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</si>
  <si>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</si>
  <si>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</si>
  <si>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</si>
  <si>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</si>
  <si>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</si>
  <si>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</si>
  <si>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</si>
  <si>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</si>
  <si>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</si>
  <si>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</si>
  <si>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</si>
  <si>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</si>
  <si>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</si>
  <si>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</si>
  <si>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</si>
  <si>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</si>
  <si>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</si>
  <si>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</si>
  <si>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</si>
  <si>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</si>
  <si>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(Rs. in lakh)</t>
  </si>
  <si>
    <t>Name of the Block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</si>
  <si>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</si>
  <si>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</si>
  <si>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</si>
  <si>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</si>
  <si>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</si>
  <si>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</si>
  <si>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</si>
  <si>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</si>
  <si>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</si>
  <si>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</si>
  <si>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</si>
  <si>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</si>
  <si>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</si>
  <si>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</si>
  <si>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</si>
  <si>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</si>
  <si>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</si>
  <si>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</si>
  <si>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</si>
  <si>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</si>
  <si>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</si>
  <si>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</si>
  <si>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</si>
  <si>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</si>
  <si>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</si>
  <si>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</si>
  <si>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</si>
  <si>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</si>
  <si>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</si>
  <si>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</si>
  <si>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</si>
  <si>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</si>
  <si>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</si>
  <si>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</si>
  <si>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</si>
  <si>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</si>
  <si>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</si>
  <si>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</si>
  <si>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</si>
  <si>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</si>
  <si>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</si>
  <si>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</si>
  <si>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</si>
  <si>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</si>
  <si>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</si>
  <si>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</si>
  <si>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</si>
  <si>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</si>
  <si>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</si>
  <si>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</si>
  <si>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</si>
  <si>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</si>
  <si>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</si>
  <si>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</si>
  <si>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</si>
  <si>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</si>
  <si>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</si>
  <si>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</si>
  <si>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</si>
  <si>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</si>
  <si>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</si>
  <si>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</si>
  <si>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</si>
  <si>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</si>
  <si>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</si>
  <si>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</si>
  <si>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Avg. No. of Employment Provided per Household</t>
  </si>
  <si>
    <t>% Women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</si>
  <si>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</si>
  <si>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</si>
  <si>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</si>
  <si>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</si>
  <si>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</si>
  <si>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</si>
  <si>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</si>
  <si>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</si>
  <si>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</si>
  <si>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</si>
  <si>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 xml:space="preserve"> 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</si>
  <si>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</si>
  <si>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</si>
  <si>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</si>
  <si>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</si>
  <si>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</si>
  <si>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</si>
  <si>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</si>
  <si>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</si>
  <si>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</si>
  <si>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</si>
  <si>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</si>
  <si>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</si>
  <si>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Expenditure up to prev. months</t>
  </si>
  <si>
    <t>expenditure during the month</t>
  </si>
  <si>
    <t>District Programme Coordinator</t>
  </si>
  <si>
    <t>MGNREGS, Jalpaiguri</t>
  </si>
  <si>
    <t>District Magistrate</t>
  </si>
  <si>
    <t>Actual O.B. as on 01.04.10</t>
  </si>
  <si>
    <t>The Mahatma Gandhi National Rural Employment Gurantee Act (M.G.N.R.E.G.A.)</t>
  </si>
  <si>
    <t>Employment Generation Report for the month of August' 2010</t>
  </si>
  <si>
    <t>Financial Performance Under NREGA During the year 2010-11 Up to the Month of August' 2010</t>
  </si>
  <si>
    <t>Physical Performance Under NREGA During the year 2010-11 Up to the Month of August' 2010</t>
  </si>
  <si>
    <t>Transparency Report Under NREGA During the year 2010-11 Up to the Month of August' 2010</t>
  </si>
  <si>
    <t>FORMAT FOR MONTHLY PROGRESS REPORT - V-A (Capacity Building - Personnel Report for the Month of August' 2010)</t>
  </si>
  <si>
    <t>FORMAT FOR MONTHLY PROGRESS REPORT - V-B (Capacity Building - Training Report for the Month of August' 2010)</t>
  </si>
  <si>
    <t>* OB as per Audit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</si>
</sst>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रु&quot;\ #,##0_);\(&quot;रु&quot;\ #,##0\)"/>
    <numFmt numFmtId="171" formatCode="&quot;रु&quot;\ #,##0_);[Red]\(&quot;रु&quot;\ #,##0\)"/>
    <numFmt numFmtId="172" formatCode="&quot;रु&quot;\ #,##0.00_);\(&quot;रु&quot;\ #,##0.00\)"/>
    <numFmt numFmtId="173" formatCode="&quot;रु&quot;\ #,##0.00_);[Red]\(&quot;रु&quot;\ #,##0.00\)"/>
    <numFmt numFmtId="174" formatCode="_(&quot;रु&quot;\ * #,##0_);_(&quot;रु&quot;\ * \(#,##0\);_(&quot;रु&quot;\ * &quot;-&quot;_);_(@_)"/>
    <numFmt numFmtId="175" formatCode="_(&quot;रु&quot;\ * #,##0.00_);_(&quot;रु&quot;\ * \(#,##0.00\);_(&quot;रु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0.000%"/>
    <numFmt numFmtId="209" formatCode="0.0000%"/>
    <numFmt numFmtId="210" formatCode="0.00000%"/>
    <numFmt numFmtId="211" formatCode="0.000000%"/>
    <numFmt numFmtId="212" formatCode="0.0000000%"/>
    <numFmt numFmtId="213" formatCode="0.00000000%"/>
    <numFmt numFmtId="214" formatCode="0.000000000%"/>
    <numFmt numFmtId="215" formatCode="0.0000000000%"/>
    <numFmt numFmtId="216" formatCode="0.00000000000%"/>
    <numFmt numFmtId="217" formatCode="0.000000000000%"/>
    <numFmt numFmtId="218" formatCode="0.0000000000000%"/>
    <numFmt numFmtId="219" formatCode="0.000000000000000%"/>
    <numFmt numFmtId="220" formatCode="0.00000000000000%"/>
    <numFmt numFmtId="221" formatCode="0.0000000000000000%"/>
    <numFmt numFmtId="222" formatCode="0.00000000000000000%"/>
    <numFmt numFmtId="223" formatCode="0.000000000000000000%"/>
    <numFmt numFmtId="224" formatCode="0.0000000000000000000%"/>
    <numFmt numFmtId="225" formatCode="0.00000000000000000000%"/>
    <numFmt numFmtId="226" formatCode="0.00000000000"/>
  </numFmts>
  <fonts count="123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ebuchet MS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sz val="12"/>
      <color indexed="16"/>
      <name val="Trebuchet MS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Palatino Linotype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Bookman Old Style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b/>
      <sz val="12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22"/>
      <name val="Cooper BlkItHd BT"/>
      <family val="1"/>
    </font>
    <font>
      <b/>
      <i/>
      <sz val="14"/>
      <name val="Bookman Old Style"/>
      <family val="1"/>
    </font>
    <font>
      <sz val="12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66" fillId="20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6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6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6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6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6" fontId="13" fillId="0" borderId="0" xfId="57" applyNumberFormat="1" applyFont="1">
      <alignment/>
      <protection/>
    </xf>
    <xf numFmtId="176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3" fillId="0" borderId="10" xfId="58" applyFont="1" applyFill="1" applyBorder="1">
      <alignment/>
      <protection/>
    </xf>
    <xf numFmtId="0" fontId="53" fillId="0" borderId="10" xfId="58" applyFont="1" applyFill="1" applyBorder="1" applyAlignment="1">
      <alignment horizont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0" fillId="0" borderId="10" xfId="58" applyFont="1" applyBorder="1" applyAlignment="1">
      <alignment horizontal="right" vertical="center"/>
      <protection/>
    </xf>
    <xf numFmtId="0" fontId="70" fillId="0" borderId="10" xfId="58" applyFont="1" applyBorder="1" applyAlignment="1">
      <alignment horizontal="left" vertical="center"/>
      <protection/>
    </xf>
    <xf numFmtId="1" fontId="28" fillId="0" borderId="10" xfId="57" applyNumberFormat="1" applyFont="1" applyBorder="1" applyAlignment="1">
      <alignment vertical="center"/>
      <protection/>
    </xf>
    <xf numFmtId="0" fontId="73" fillId="0" borderId="0" xfId="0" applyFont="1" applyAlignment="1">
      <alignment/>
    </xf>
    <xf numFmtId="0" fontId="74" fillId="0" borderId="0" xfId="57" applyFont="1" applyAlignment="1">
      <alignment horizontal="right"/>
      <protection/>
    </xf>
    <xf numFmtId="0" fontId="70" fillId="0" borderId="10" xfId="58" applyFont="1" applyFill="1" applyBorder="1" applyAlignment="1">
      <alignment horizontal="right" vertical="center"/>
      <protection/>
    </xf>
    <xf numFmtId="0" fontId="70" fillId="0" borderId="10" xfId="58" applyFont="1" applyFill="1" applyBorder="1" applyAlignment="1">
      <alignment horizontal="left" vertical="center"/>
      <protection/>
    </xf>
    <xf numFmtId="1" fontId="28" fillId="0" borderId="10" xfId="57" applyNumberFormat="1" applyFont="1" applyFill="1" applyBorder="1" applyAlignment="1">
      <alignment vertical="center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1" applyFont="1" applyAlignment="1">
      <alignment/>
      <protection/>
    </xf>
    <xf numFmtId="0" fontId="12" fillId="0" borderId="0" xfId="61" applyFont="1">
      <alignment/>
      <protection/>
    </xf>
    <xf numFmtId="0" fontId="77" fillId="0" borderId="0" xfId="61" applyFont="1">
      <alignment/>
      <protection/>
    </xf>
    <xf numFmtId="0" fontId="12" fillId="0" borderId="0" xfId="61" applyFont="1" applyAlignment="1">
      <alignment/>
      <protection/>
    </xf>
    <xf numFmtId="0" fontId="78" fillId="0" borderId="0" xfId="61" applyFont="1">
      <alignment/>
      <protection/>
    </xf>
    <xf numFmtId="0" fontId="10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79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80" fillId="0" borderId="0" xfId="61" applyFont="1">
      <alignment/>
      <protection/>
    </xf>
    <xf numFmtId="0" fontId="81" fillId="0" borderId="0" xfId="61" applyFont="1">
      <alignment/>
      <protection/>
    </xf>
    <xf numFmtId="0" fontId="20" fillId="0" borderId="0" xfId="61" applyFont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11" xfId="61" applyFont="1" applyFill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12" fillId="0" borderId="10" xfId="61" applyFont="1" applyFill="1" applyBorder="1" applyAlignment="1">
      <alignment horizontal="center" vertical="center" textRotation="90"/>
      <protection/>
    </xf>
    <xf numFmtId="0" fontId="12" fillId="0" borderId="10" xfId="61" applyFont="1" applyFill="1" applyBorder="1" applyAlignment="1">
      <alignment horizontal="center" vertical="center" textRotation="90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1" fontId="12" fillId="0" borderId="10" xfId="61" applyNumberFormat="1" applyFont="1" applyBorder="1" applyAlignment="1">
      <alignment vertical="center" textRotation="90"/>
      <protection/>
    </xf>
    <xf numFmtId="2" fontId="12" fillId="0" borderId="10" xfId="61" applyNumberFormat="1" applyFont="1" applyBorder="1" applyAlignment="1">
      <alignment vertical="center" textRotation="90"/>
      <protection/>
    </xf>
    <xf numFmtId="0" fontId="12" fillId="0" borderId="0" xfId="61" applyFont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 wrapText="1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1" fontId="12" fillId="0" borderId="0" xfId="61" applyNumberFormat="1" applyFont="1" applyBorder="1" applyAlignment="1">
      <alignment vertical="center" textRotation="90"/>
      <protection/>
    </xf>
    <xf numFmtId="2" fontId="12" fillId="0" borderId="0" xfId="61" applyNumberFormat="1" applyFont="1" applyBorder="1" applyAlignment="1">
      <alignment vertical="center" textRotation="90"/>
      <protection/>
    </xf>
    <xf numFmtId="0" fontId="12" fillId="0" borderId="0" xfId="61" applyFont="1" applyBorder="1" applyAlignment="1">
      <alignment horizontal="center" vertical="center" textRotation="90"/>
      <protection/>
    </xf>
    <xf numFmtId="0" fontId="6" fillId="0" borderId="0" xfId="61" applyFont="1">
      <alignment/>
      <protection/>
    </xf>
    <xf numFmtId="1" fontId="8" fillId="0" borderId="0" xfId="61" applyNumberFormat="1" applyFont="1">
      <alignment/>
      <protection/>
    </xf>
    <xf numFmtId="2" fontId="8" fillId="0" borderId="0" xfId="61" applyNumberFormat="1" applyFont="1">
      <alignment/>
      <protection/>
    </xf>
    <xf numFmtId="0" fontId="13" fillId="0" borderId="0" xfId="61" applyFont="1" applyBorder="1" applyAlignment="1">
      <alignment horizontal="center"/>
      <protection/>
    </xf>
    <xf numFmtId="0" fontId="18" fillId="0" borderId="0" xfId="61" applyFont="1" applyBorder="1" applyAlignment="1">
      <alignment horizontal="center"/>
      <protection/>
    </xf>
    <xf numFmtId="0" fontId="8" fillId="0" borderId="0" xfId="61" applyFont="1" applyAlignment="1">
      <alignment/>
      <protection/>
    </xf>
    <xf numFmtId="0" fontId="84" fillId="0" borderId="0" xfId="61" applyFont="1" applyAlignment="1">
      <alignment/>
      <protection/>
    </xf>
    <xf numFmtId="1" fontId="6" fillId="0" borderId="0" xfId="61" applyNumberFormat="1" applyFont="1">
      <alignment/>
      <protection/>
    </xf>
    <xf numFmtId="1" fontId="18" fillId="0" borderId="0" xfId="61" applyNumberFormat="1" applyFont="1" applyAlignment="1">
      <alignment/>
      <protection/>
    </xf>
    <xf numFmtId="0" fontId="18" fillId="0" borderId="0" xfId="61" applyFont="1" applyAlignment="1">
      <alignment/>
      <protection/>
    </xf>
    <xf numFmtId="0" fontId="4" fillId="0" borderId="0" xfId="60">
      <alignment/>
      <protection/>
    </xf>
    <xf numFmtId="0" fontId="85" fillId="0" borderId="0" xfId="60" applyFont="1" applyAlignment="1">
      <alignment horizontal="right" vertical="center"/>
      <protection/>
    </xf>
    <xf numFmtId="0" fontId="35" fillId="0" borderId="0" xfId="60" applyFont="1">
      <alignment/>
      <protection/>
    </xf>
    <xf numFmtId="0" fontId="24" fillId="0" borderId="0" xfId="59" applyFont="1">
      <alignment/>
      <protection/>
    </xf>
    <xf numFmtId="0" fontId="36" fillId="0" borderId="0" xfId="60" applyFont="1" applyAlignment="1">
      <alignment vertical="center"/>
      <protection/>
    </xf>
    <xf numFmtId="0" fontId="36" fillId="0" borderId="0" xfId="60" applyFont="1" applyAlignment="1">
      <alignment horizontal="right" vertical="center"/>
      <protection/>
    </xf>
    <xf numFmtId="0" fontId="86" fillId="0" borderId="0" xfId="0" applyFont="1" applyAlignment="1">
      <alignment horizontal="right"/>
    </xf>
    <xf numFmtId="0" fontId="36" fillId="0" borderId="0" xfId="60" applyFont="1" applyAlignment="1">
      <alignment horizontal="left" vertical="center"/>
      <protection/>
    </xf>
    <xf numFmtId="0" fontId="41" fillId="0" borderId="0" xfId="60" applyFont="1">
      <alignment/>
      <protection/>
    </xf>
    <xf numFmtId="0" fontId="42" fillId="7" borderId="10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2" fillId="24" borderId="10" xfId="60" applyFont="1" applyFill="1" applyBorder="1" applyAlignment="1">
      <alignment horizontal="center" vertical="center" wrapText="1"/>
      <protection/>
    </xf>
    <xf numFmtId="0" fontId="40" fillId="0" borderId="0" xfId="60" applyFont="1">
      <alignment/>
      <protection/>
    </xf>
    <xf numFmtId="0" fontId="43" fillId="0" borderId="10" xfId="60" applyFont="1" applyBorder="1" applyAlignment="1">
      <alignment horizontal="center" vertical="center"/>
      <protection/>
    </xf>
    <xf numFmtId="0" fontId="43" fillId="7" borderId="10" xfId="60" applyFont="1" applyFill="1" applyBorder="1" applyAlignment="1">
      <alignment horizontal="center" vertical="center"/>
      <protection/>
    </xf>
    <xf numFmtId="0" fontId="43" fillId="24" borderId="10" xfId="60" applyFont="1" applyFill="1" applyBorder="1" applyAlignment="1">
      <alignment horizontal="center" vertical="center"/>
      <protection/>
    </xf>
    <xf numFmtId="0" fontId="44" fillId="0" borderId="0" xfId="60" applyFont="1">
      <alignment/>
      <protection/>
    </xf>
    <xf numFmtId="0" fontId="38" fillId="0" borderId="10" xfId="60" applyFont="1" applyBorder="1" applyAlignment="1">
      <alignment vertical="center"/>
      <protection/>
    </xf>
    <xf numFmtId="0" fontId="87" fillId="0" borderId="10" xfId="60" applyFont="1" applyBorder="1" applyAlignment="1">
      <alignment horizontal="center" vertical="center"/>
      <protection/>
    </xf>
    <xf numFmtId="0" fontId="88" fillId="7" borderId="10" xfId="60" applyFont="1" applyFill="1" applyBorder="1" applyAlignment="1">
      <alignment horizontal="center" vertical="center"/>
      <protection/>
    </xf>
    <xf numFmtId="0" fontId="88" fillId="25" borderId="10" xfId="60" applyFont="1" applyFill="1" applyBorder="1" applyAlignment="1">
      <alignment horizontal="center" vertical="center"/>
      <protection/>
    </xf>
    <xf numFmtId="0" fontId="88" fillId="0" borderId="10" xfId="60" applyFont="1" applyFill="1" applyBorder="1" applyAlignment="1">
      <alignment horizontal="center" vertical="center"/>
      <protection/>
    </xf>
    <xf numFmtId="0" fontId="88" fillId="24" borderId="10" xfId="60" applyFont="1" applyFill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0" applyAlignment="1">
      <alignment horizontal="center"/>
      <protection/>
    </xf>
    <xf numFmtId="0" fontId="37" fillId="0" borderId="0" xfId="60" applyFont="1">
      <alignment/>
      <protection/>
    </xf>
    <xf numFmtId="0" fontId="37" fillId="0" borderId="0" xfId="60" applyFont="1" applyAlignment="1">
      <alignment wrapText="1"/>
      <protection/>
    </xf>
    <xf numFmtId="0" fontId="25" fillId="0" borderId="0" xfId="60" applyFont="1" applyAlignment="1">
      <alignment horizontal="center" vertical="center" wrapText="1"/>
      <protection/>
    </xf>
    <xf numFmtId="0" fontId="28" fillId="0" borderId="0" xfId="60" applyFont="1" applyAlignment="1">
      <alignment vertical="center" wrapText="1"/>
      <protection/>
    </xf>
    <xf numFmtId="0" fontId="70" fillId="0" borderId="0" xfId="60" applyFont="1" applyAlignment="1">
      <alignment horizontal="right" vertical="center"/>
      <protection/>
    </xf>
    <xf numFmtId="0" fontId="35" fillId="0" borderId="0" xfId="60" applyFont="1" applyAlignment="1">
      <alignment wrapText="1"/>
      <protection/>
    </xf>
    <xf numFmtId="0" fontId="4" fillId="0" borderId="0" xfId="60" applyAlignment="1">
      <alignment wrapText="1"/>
      <protection/>
    </xf>
    <xf numFmtId="0" fontId="29" fillId="0" borderId="0" xfId="60" applyFont="1" applyAlignment="1">
      <alignment vertical="center"/>
      <protection/>
    </xf>
    <xf numFmtId="0" fontId="29" fillId="0" borderId="0" xfId="60" applyFont="1" applyAlignment="1">
      <alignment vertical="center" wrapText="1"/>
      <protection/>
    </xf>
    <xf numFmtId="0" fontId="29" fillId="0" borderId="0" xfId="60" applyFont="1" applyAlignment="1">
      <alignment horizontal="right" vertical="center" wrapText="1"/>
      <protection/>
    </xf>
    <xf numFmtId="0" fontId="29" fillId="0" borderId="0" xfId="60" applyFont="1" applyAlignment="1">
      <alignment horizontal="left" vertical="center"/>
      <protection/>
    </xf>
    <xf numFmtId="0" fontId="42" fillId="4" borderId="10" xfId="60" applyFont="1" applyFill="1" applyBorder="1" applyAlignment="1">
      <alignment horizontal="center" vertical="center" wrapText="1"/>
      <protection/>
    </xf>
    <xf numFmtId="0" fontId="42" fillId="25" borderId="10" xfId="60" applyFont="1" applyFill="1" applyBorder="1" applyAlignment="1">
      <alignment horizontal="center" vertical="center" wrapText="1"/>
      <protection/>
    </xf>
    <xf numFmtId="0" fontId="43" fillId="0" borderId="10" xfId="60" applyFont="1" applyBorder="1" applyAlignment="1">
      <alignment horizontal="center" vertical="center" wrapText="1"/>
      <protection/>
    </xf>
    <xf numFmtId="0" fontId="43" fillId="0" borderId="0" xfId="60" applyFont="1">
      <alignment/>
      <protection/>
    </xf>
    <xf numFmtId="0" fontId="89" fillId="0" borderId="10" xfId="60" applyFont="1" applyBorder="1" applyAlignment="1">
      <alignment horizontal="center" vertical="center" wrapText="1"/>
      <protection/>
    </xf>
    <xf numFmtId="0" fontId="90" fillId="4" borderId="10" xfId="60" applyFont="1" applyFill="1" applyBorder="1" applyAlignment="1">
      <alignment horizontal="center" vertical="center" textRotation="90" wrapText="1"/>
      <protection/>
    </xf>
    <xf numFmtId="0" fontId="90" fillId="0" borderId="10" xfId="60" applyFont="1" applyBorder="1" applyAlignment="1">
      <alignment horizontal="center" vertical="center" textRotation="90" wrapText="1"/>
      <protection/>
    </xf>
    <xf numFmtId="0" fontId="90" fillId="24" borderId="10" xfId="60" applyFont="1" applyFill="1" applyBorder="1" applyAlignment="1">
      <alignment horizontal="center" vertical="center" textRotation="90" wrapText="1"/>
      <protection/>
    </xf>
    <xf numFmtId="0" fontId="90" fillId="0" borderId="0" xfId="60" applyFont="1" applyAlignment="1">
      <alignment horizontal="center" vertical="center" wrapText="1"/>
      <protection/>
    </xf>
    <xf numFmtId="0" fontId="37" fillId="0" borderId="12" xfId="60" applyFont="1" applyBorder="1" applyAlignment="1">
      <alignment vertical="center" wrapText="1"/>
      <protection/>
    </xf>
    <xf numFmtId="0" fontId="37" fillId="0" borderId="0" xfId="60" applyFont="1" applyBorder="1" applyAlignment="1">
      <alignment vertical="center" wrapText="1"/>
      <protection/>
    </xf>
    <xf numFmtId="0" fontId="37" fillId="0" borderId="0" xfId="60" applyFont="1" applyAlignment="1">
      <alignment vertical="center" wrapText="1"/>
      <protection/>
    </xf>
    <xf numFmtId="0" fontId="37" fillId="0" borderId="0" xfId="60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0" xfId="0" applyNumberFormat="1" applyFont="1" applyBorder="1" applyAlignment="1">
      <alignment vertical="center"/>
    </xf>
    <xf numFmtId="1" fontId="28" fillId="0" borderId="13" xfId="57" applyNumberFormat="1" applyFont="1" applyFill="1" applyBorder="1" applyAlignment="1">
      <alignment vertical="center"/>
      <protection/>
    </xf>
    <xf numFmtId="1" fontId="88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97" fontId="0" fillId="0" borderId="0" xfId="65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1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6" fontId="15" fillId="0" borderId="10" xfId="57" applyNumberFormat="1" applyFont="1" applyBorder="1" applyAlignment="1">
      <alignment horizontal="right" wrapText="1"/>
      <protection/>
    </xf>
    <xf numFmtId="176" fontId="92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6" fontId="13" fillId="22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6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8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84" fillId="0" borderId="0" xfId="0" applyFont="1" applyAlignment="1">
      <alignment horizontal="center"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0" fontId="8" fillId="0" borderId="0" xfId="65" applyNumberFormat="1" applyFont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96" fillId="0" borderId="10" xfId="57" applyFont="1" applyFill="1" applyBorder="1" applyAlignment="1">
      <alignment horizontal="center" vertical="center" wrapText="1"/>
      <protection/>
    </xf>
    <xf numFmtId="0" fontId="97" fillId="0" borderId="1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0" fontId="93" fillId="0" borderId="10" xfId="0" applyFont="1" applyFill="1" applyBorder="1" applyAlignment="1">
      <alignment vertical="center" wrapText="1"/>
    </xf>
    <xf numFmtId="0" fontId="94" fillId="0" borderId="10" xfId="0" applyFont="1" applyFill="1" applyBorder="1" applyAlignment="1">
      <alignment vertical="center" wrapText="1"/>
    </xf>
    <xf numFmtId="177" fontId="94" fillId="0" borderId="10" xfId="0" applyNumberFormat="1" applyFont="1" applyFill="1" applyBorder="1" applyAlignment="1">
      <alignment vertical="center" wrapText="1"/>
    </xf>
    <xf numFmtId="1" fontId="94" fillId="0" borderId="10" xfId="0" applyNumberFormat="1" applyFont="1" applyFill="1" applyBorder="1" applyAlignment="1">
      <alignment vertical="center" wrapText="1"/>
    </xf>
    <xf numFmtId="1" fontId="71" fillId="11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13" fillId="0" borderId="0" xfId="57" applyNumberFormat="1" applyFont="1" applyAlignment="1">
      <alignment wrapText="1"/>
      <protection/>
    </xf>
    <xf numFmtId="0" fontId="7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98" fillId="0" borderId="12" xfId="57" applyFont="1" applyBorder="1" applyAlignment="1">
      <alignment vertical="center" wrapText="1"/>
      <protection/>
    </xf>
    <xf numFmtId="0" fontId="99" fillId="0" borderId="12" xfId="57" applyFont="1" applyBorder="1" applyAlignment="1">
      <alignment vertical="center" wrapText="1"/>
      <protection/>
    </xf>
    <xf numFmtId="0" fontId="28" fillId="0" borderId="10" xfId="57" applyFont="1" applyBorder="1" applyAlignment="1">
      <alignment vertical="center"/>
      <protection/>
    </xf>
    <xf numFmtId="9" fontId="88" fillId="0" borderId="0" xfId="65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80" fontId="14" fillId="0" borderId="0" xfId="57" applyNumberFormat="1" applyFont="1">
      <alignment/>
      <protection/>
    </xf>
    <xf numFmtId="2" fontId="14" fillId="0" borderId="0" xfId="57" applyNumberFormat="1" applyFont="1">
      <alignment/>
      <protection/>
    </xf>
    <xf numFmtId="179" fontId="14" fillId="0" borderId="0" xfId="57" applyNumberFormat="1" applyFont="1">
      <alignment/>
      <protection/>
    </xf>
    <xf numFmtId="9" fontId="14" fillId="0" borderId="0" xfId="65" applyFont="1" applyAlignment="1">
      <alignment/>
    </xf>
    <xf numFmtId="179" fontId="8" fillId="0" borderId="0" xfId="57" applyNumberFormat="1" applyFont="1">
      <alignment/>
      <protection/>
    </xf>
    <xf numFmtId="2" fontId="21" fillId="0" borderId="0" xfId="57" applyNumberFormat="1" applyFont="1">
      <alignment/>
      <protection/>
    </xf>
    <xf numFmtId="2" fontId="14" fillId="0" borderId="0" xfId="65" applyNumberFormat="1" applyFont="1" applyAlignment="1">
      <alignment/>
    </xf>
    <xf numFmtId="2" fontId="6" fillId="0" borderId="0" xfId="61" applyNumberFormat="1" applyFont="1">
      <alignment/>
      <protection/>
    </xf>
    <xf numFmtId="1" fontId="6" fillId="0" borderId="0" xfId="61" applyNumberFormat="1" applyFont="1" applyAlignment="1">
      <alignment/>
      <protection/>
    </xf>
    <xf numFmtId="177" fontId="1" fillId="0" borderId="0" xfId="0" applyNumberFormat="1" applyFont="1" applyAlignment="1">
      <alignment wrapText="1"/>
    </xf>
    <xf numFmtId="0" fontId="38" fillId="0" borderId="10" xfId="57" applyFont="1" applyFill="1" applyBorder="1" applyAlignment="1">
      <alignment horizontal="center" vertical="center" wrapText="1"/>
      <protection/>
    </xf>
    <xf numFmtId="2" fontId="13" fillId="0" borderId="0" xfId="57" applyNumberFormat="1" applyFont="1">
      <alignment/>
      <protection/>
    </xf>
    <xf numFmtId="2" fontId="14" fillId="0" borderId="0" xfId="57" applyNumberFormat="1" applyFont="1" applyFill="1">
      <alignment/>
      <protection/>
    </xf>
    <xf numFmtId="0" fontId="14" fillId="0" borderId="0" xfId="57" applyFont="1" applyFill="1">
      <alignment/>
      <protection/>
    </xf>
    <xf numFmtId="0" fontId="15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5" fillId="0" borderId="10" xfId="57" applyFont="1" applyFill="1" applyBorder="1" applyAlignment="1">
      <alignment horizontal="right" wrapText="1"/>
      <protection/>
    </xf>
    <xf numFmtId="0" fontId="76" fillId="0" borderId="0" xfId="0" applyFont="1" applyAlignment="1">
      <alignment wrapText="1"/>
    </xf>
    <xf numFmtId="0" fontId="76" fillId="0" borderId="0" xfId="0" applyFont="1" applyAlignment="1">
      <alignment horizontal="center" wrapText="1"/>
    </xf>
    <xf numFmtId="10" fontId="76" fillId="0" borderId="10" xfId="65" applyNumberFormat="1" applyFont="1" applyFill="1" applyBorder="1" applyAlignment="1">
      <alignment vertical="center" wrapText="1"/>
    </xf>
    <xf numFmtId="1" fontId="73" fillId="0" borderId="0" xfId="0" applyNumberFormat="1" applyFont="1" applyAlignment="1">
      <alignment/>
    </xf>
    <xf numFmtId="0" fontId="93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left" vertical="center"/>
    </xf>
    <xf numFmtId="0" fontId="104" fillId="0" borderId="10" xfId="0" applyFont="1" applyFill="1" applyBorder="1" applyAlignment="1">
      <alignment horizontal="right" vertical="center" wrapText="1"/>
    </xf>
    <xf numFmtId="0" fontId="104" fillId="0" borderId="10" xfId="0" applyFont="1" applyFill="1" applyBorder="1" applyAlignment="1">
      <alignment vertical="center" wrapText="1"/>
    </xf>
    <xf numFmtId="1" fontId="104" fillId="0" borderId="10" xfId="0" applyNumberFormat="1" applyFont="1" applyFill="1" applyBorder="1" applyAlignment="1">
      <alignment vertical="center" wrapText="1"/>
    </xf>
    <xf numFmtId="0" fontId="76" fillId="0" borderId="0" xfId="0" applyFont="1" applyFill="1" applyAlignment="1">
      <alignment vertical="center" wrapText="1"/>
    </xf>
    <xf numFmtId="0" fontId="104" fillId="0" borderId="10" xfId="0" applyFont="1" applyFill="1" applyBorder="1" applyAlignment="1">
      <alignment horizontal="right" vertical="center"/>
    </xf>
    <xf numFmtId="0" fontId="95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6" fontId="13" fillId="7" borderId="0" xfId="57" applyNumberFormat="1" applyFont="1" applyFill="1" applyBorder="1" applyAlignment="1">
      <alignment horizontal="right" wrapText="1"/>
      <protection/>
    </xf>
    <xf numFmtId="176" fontId="92" fillId="0" borderId="0" xfId="57" applyNumberFormat="1" applyFont="1" applyBorder="1" applyAlignment="1">
      <alignment horizontal="right" wrapText="1"/>
      <protection/>
    </xf>
    <xf numFmtId="176" fontId="13" fillId="22" borderId="0" xfId="57" applyNumberFormat="1" applyFont="1" applyFill="1" applyBorder="1" applyAlignment="1">
      <alignment horizontal="right" wrapText="1"/>
      <protection/>
    </xf>
    <xf numFmtId="176" fontId="13" fillId="0" borderId="10" xfId="57" applyNumberFormat="1" applyFont="1" applyBorder="1" applyAlignment="1">
      <alignment horizontal="right" wrapText="1"/>
      <protection/>
    </xf>
    <xf numFmtId="10" fontId="14" fillId="0" borderId="0" xfId="65" applyNumberFormat="1" applyFont="1" applyAlignment="1">
      <alignment/>
    </xf>
    <xf numFmtId="1" fontId="105" fillId="0" borderId="0" xfId="0" applyNumberFormat="1" applyFont="1" applyAlignment="1">
      <alignment wrapText="1"/>
    </xf>
    <xf numFmtId="0" fontId="105" fillId="0" borderId="0" xfId="0" applyFont="1" applyAlignment="1">
      <alignment wrapText="1"/>
    </xf>
    <xf numFmtId="0" fontId="106" fillId="0" borderId="0" xfId="0" applyFont="1" applyAlignment="1">
      <alignment wrapText="1"/>
    </xf>
    <xf numFmtId="1" fontId="105" fillId="0" borderId="0" xfId="0" applyNumberFormat="1" applyFont="1" applyAlignment="1">
      <alignment horizontal="right" wrapText="1"/>
    </xf>
    <xf numFmtId="10" fontId="106" fillId="0" borderId="10" xfId="65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6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2" fontId="105" fillId="0" borderId="0" xfId="0" applyNumberFormat="1" applyFont="1" applyAlignment="1">
      <alignment wrapText="1"/>
    </xf>
    <xf numFmtId="10" fontId="1" fillId="0" borderId="0" xfId="65" applyNumberFormat="1" applyFont="1" applyAlignment="1">
      <alignment wrapText="1"/>
    </xf>
    <xf numFmtId="2" fontId="99" fillId="0" borderId="12" xfId="57" applyNumberFormat="1" applyFont="1" applyBorder="1" applyAlignment="1">
      <alignment vertical="center" wrapText="1"/>
      <protection/>
    </xf>
    <xf numFmtId="2" fontId="1" fillId="0" borderId="0" xfId="0" applyNumberFormat="1" applyFont="1" applyAlignment="1">
      <alignment wrapText="1"/>
    </xf>
    <xf numFmtId="2" fontId="107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" fontId="108" fillId="0" borderId="10" xfId="0" applyNumberFormat="1" applyFont="1" applyFill="1" applyBorder="1" applyAlignment="1">
      <alignment vertical="center" wrapText="1"/>
    </xf>
    <xf numFmtId="9" fontId="109" fillId="0" borderId="10" xfId="65" applyFont="1" applyFill="1" applyBorder="1" applyAlignment="1">
      <alignment vertical="center" wrapText="1"/>
    </xf>
    <xf numFmtId="10" fontId="111" fillId="0" borderId="10" xfId="65" applyNumberFormat="1" applyFont="1" applyFill="1" applyBorder="1" applyAlignment="1">
      <alignment vertical="center" wrapText="1"/>
    </xf>
    <xf numFmtId="2" fontId="110" fillId="11" borderId="10" xfId="0" applyNumberFormat="1" applyFont="1" applyFill="1" applyBorder="1" applyAlignment="1">
      <alignment vertical="center" wrapText="1"/>
    </xf>
    <xf numFmtId="0" fontId="93" fillId="26" borderId="10" xfId="0" applyFont="1" applyFill="1" applyBorder="1" applyAlignment="1">
      <alignment vertical="center" wrapText="1"/>
    </xf>
    <xf numFmtId="1" fontId="104" fillId="26" borderId="10" xfId="0" applyNumberFormat="1" applyFont="1" applyFill="1" applyBorder="1" applyAlignment="1">
      <alignment vertical="center" wrapText="1"/>
    </xf>
    <xf numFmtId="0" fontId="96" fillId="26" borderId="10" xfId="57" applyFont="1" applyFill="1" applyBorder="1" applyAlignment="1">
      <alignment horizontal="center" vertical="center" wrapText="1"/>
      <protection/>
    </xf>
    <xf numFmtId="10" fontId="76" fillId="0" borderId="0" xfId="65" applyNumberFormat="1" applyFont="1" applyFill="1" applyAlignment="1">
      <alignment vertical="center" wrapText="1"/>
    </xf>
    <xf numFmtId="177" fontId="76" fillId="0" borderId="0" xfId="0" applyNumberFormat="1" applyFont="1" applyFill="1" applyAlignment="1">
      <alignment vertical="center" wrapText="1"/>
    </xf>
    <xf numFmtId="2" fontId="8" fillId="0" borderId="0" xfId="61" applyNumberFormat="1" applyFont="1" applyBorder="1">
      <alignment/>
      <protection/>
    </xf>
    <xf numFmtId="1" fontId="101" fillId="0" borderId="0" xfId="61" applyNumberFormat="1" applyFont="1" applyAlignment="1">
      <alignment/>
      <protection/>
    </xf>
    <xf numFmtId="1" fontId="84" fillId="0" borderId="0" xfId="61" applyNumberFormat="1" applyFont="1" applyAlignment="1">
      <alignment/>
      <protection/>
    </xf>
    <xf numFmtId="1" fontId="15" fillId="0" borderId="0" xfId="61" applyNumberFormat="1" applyFont="1" applyAlignment="1">
      <alignment horizontal="center"/>
      <protection/>
    </xf>
    <xf numFmtId="2" fontId="8" fillId="0" borderId="0" xfId="57" applyNumberFormat="1" applyFont="1">
      <alignment/>
      <protection/>
    </xf>
    <xf numFmtId="2" fontId="14" fillId="0" borderId="0" xfId="57" applyNumberFormat="1" applyFont="1" applyAlignment="1">
      <alignment horizontal="center"/>
      <protection/>
    </xf>
    <xf numFmtId="2" fontId="12" fillId="0" borderId="0" xfId="61" applyNumberFormat="1" applyFont="1" applyAlignment="1">
      <alignment horizontal="center" vertical="center" textRotation="90"/>
      <protection/>
    </xf>
    <xf numFmtId="178" fontId="105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2" fontId="15" fillId="0" borderId="15" xfId="57" applyNumberFormat="1" applyFont="1" applyFill="1" applyBorder="1" applyAlignment="1">
      <alignment wrapText="1"/>
      <protection/>
    </xf>
    <xf numFmtId="2" fontId="15" fillId="0" borderId="14" xfId="57" applyNumberFormat="1" applyFont="1" applyFill="1" applyBorder="1" applyAlignment="1">
      <alignment wrapText="1"/>
      <protection/>
    </xf>
    <xf numFmtId="176" fontId="104" fillId="0" borderId="10" xfId="0" applyNumberFormat="1" applyFont="1" applyFill="1" applyBorder="1" applyAlignment="1">
      <alignment horizontal="right" vertical="center" wrapText="1"/>
    </xf>
    <xf numFmtId="176" fontId="93" fillId="0" borderId="10" xfId="0" applyNumberFormat="1" applyFont="1" applyFill="1" applyBorder="1" applyAlignment="1">
      <alignment horizontal="right" vertical="center" wrapText="1"/>
    </xf>
    <xf numFmtId="176" fontId="104" fillId="0" borderId="10" xfId="0" applyNumberFormat="1" applyFont="1" applyFill="1" applyBorder="1" applyAlignment="1">
      <alignment vertical="center" wrapText="1"/>
    </xf>
    <xf numFmtId="176" fontId="77" fillId="0" borderId="10" xfId="62" applyNumberFormat="1" applyFont="1" applyFill="1" applyBorder="1" applyAlignment="1">
      <alignment horizontal="right" vertical="center" wrapText="1"/>
      <protection/>
    </xf>
    <xf numFmtId="1" fontId="12" fillId="26" borderId="10" xfId="61" applyNumberFormat="1" applyFont="1" applyFill="1" applyBorder="1" applyAlignment="1">
      <alignment horizontal="center" vertical="center" textRotation="90"/>
      <protection/>
    </xf>
    <xf numFmtId="2" fontId="12" fillId="26" borderId="10" xfId="61" applyNumberFormat="1" applyFont="1" applyFill="1" applyBorder="1" applyAlignment="1">
      <alignment horizontal="center" vertical="center" textRotation="90"/>
      <protection/>
    </xf>
    <xf numFmtId="0" fontId="91" fillId="0" borderId="10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112" fillId="26" borderId="10" xfId="0" applyFont="1" applyFill="1" applyBorder="1" applyAlignment="1">
      <alignment horizontal="center" vertical="center" wrapText="1"/>
    </xf>
    <xf numFmtId="0" fontId="112" fillId="26" borderId="10" xfId="0" applyFont="1" applyFill="1" applyBorder="1" applyAlignment="1">
      <alignment horizontal="center" vertical="center" wrapText="1"/>
    </xf>
    <xf numFmtId="0" fontId="71" fillId="11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9" fontId="109" fillId="0" borderId="0" xfId="65" applyFont="1" applyFill="1" applyBorder="1" applyAlignment="1">
      <alignment vertical="center" wrapText="1"/>
    </xf>
    <xf numFmtId="10" fontId="111" fillId="0" borderId="0" xfId="65" applyNumberFormat="1" applyFont="1" applyFill="1" applyBorder="1" applyAlignment="1">
      <alignment vertical="center" wrapText="1"/>
    </xf>
    <xf numFmtId="10" fontId="106" fillId="0" borderId="0" xfId="65" applyNumberFormat="1" applyFont="1" applyFill="1" applyBorder="1" applyAlignment="1">
      <alignment vertical="center" wrapText="1"/>
    </xf>
    <xf numFmtId="10" fontId="76" fillId="0" borderId="0" xfId="65" applyNumberFormat="1" applyFont="1" applyFill="1" applyBorder="1" applyAlignment="1">
      <alignment vertical="center" wrapText="1"/>
    </xf>
    <xf numFmtId="10" fontId="13" fillId="0" borderId="0" xfId="65" applyNumberFormat="1" applyFont="1" applyAlignment="1">
      <alignment/>
    </xf>
    <xf numFmtId="178" fontId="12" fillId="0" borderId="0" xfId="61" applyNumberFormat="1" applyFont="1" applyAlignment="1">
      <alignment horizontal="center" vertical="center" textRotation="90"/>
      <protection/>
    </xf>
    <xf numFmtId="0" fontId="94" fillId="0" borderId="15" xfId="0" applyFont="1" applyFill="1" applyBorder="1" applyAlignment="1">
      <alignment vertical="center" wrapText="1"/>
    </xf>
    <xf numFmtId="0" fontId="10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3" fillId="0" borderId="15" xfId="0" applyFont="1" applyFill="1" applyBorder="1" applyAlignment="1">
      <alignment horizontal="center" vertical="center"/>
    </xf>
    <xf numFmtId="0" fontId="93" fillId="26" borderId="14" xfId="0" applyFont="1" applyFill="1" applyBorder="1" applyAlignment="1">
      <alignment vertical="center" wrapText="1"/>
    </xf>
    <xf numFmtId="1" fontId="36" fillId="26" borderId="10" xfId="0" applyNumberFormat="1" applyFont="1" applyFill="1" applyBorder="1" applyAlignment="1">
      <alignment horizontal="right" vertical="center"/>
    </xf>
    <xf numFmtId="1" fontId="68" fillId="0" borderId="0" xfId="0" applyNumberFormat="1" applyFont="1" applyAlignment="1">
      <alignment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center"/>
      <protection/>
    </xf>
    <xf numFmtId="2" fontId="15" fillId="26" borderId="10" xfId="57" applyNumberFormat="1" applyFont="1" applyFill="1" applyBorder="1" applyAlignment="1">
      <alignment horizontal="right" wrapText="1"/>
      <protection/>
    </xf>
    <xf numFmtId="176" fontId="13" fillId="0" borderId="10" xfId="57" applyNumberFormat="1" applyFont="1" applyBorder="1" applyAlignment="1">
      <alignment horizontal="right" wrapText="1"/>
      <protection/>
    </xf>
    <xf numFmtId="2" fontId="13" fillId="0" borderId="0" xfId="57" applyNumberFormat="1" applyFont="1">
      <alignment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left" vertical="center"/>
      <protection/>
    </xf>
    <xf numFmtId="176" fontId="21" fillId="0" borderId="0" xfId="57" applyNumberFormat="1" applyFont="1">
      <alignment/>
      <protection/>
    </xf>
    <xf numFmtId="0" fontId="93" fillId="0" borderId="17" xfId="0" applyFont="1" applyFill="1" applyBorder="1" applyAlignment="1">
      <alignment horizontal="left" vertical="center"/>
    </xf>
    <xf numFmtId="0" fontId="104" fillId="0" borderId="17" xfId="0" applyFont="1" applyFill="1" applyBorder="1" applyAlignment="1">
      <alignment horizontal="right" vertical="center"/>
    </xf>
    <xf numFmtId="0" fontId="104" fillId="0" borderId="17" xfId="0" applyFont="1" applyFill="1" applyBorder="1" applyAlignment="1">
      <alignment horizontal="right" vertical="center" wrapText="1"/>
    </xf>
    <xf numFmtId="0" fontId="93" fillId="0" borderId="17" xfId="0" applyFont="1" applyFill="1" applyBorder="1" applyAlignment="1">
      <alignment vertical="center" wrapText="1"/>
    </xf>
    <xf numFmtId="0" fontId="104" fillId="0" borderId="17" xfId="0" applyFont="1" applyFill="1" applyBorder="1" applyAlignment="1">
      <alignment vertical="center" wrapText="1"/>
    </xf>
    <xf numFmtId="0" fontId="120" fillId="0" borderId="12" xfId="57" applyFont="1" applyBorder="1" applyAlignment="1">
      <alignment vertical="center" wrapText="1"/>
      <protection/>
    </xf>
    <xf numFmtId="10" fontId="12" fillId="0" borderId="0" xfId="65" applyNumberFormat="1" applyFont="1" applyBorder="1" applyAlignment="1">
      <alignment horizontal="center" vertical="center" textRotation="90"/>
    </xf>
    <xf numFmtId="0" fontId="8" fillId="0" borderId="0" xfId="61" applyFont="1" applyBorder="1">
      <alignment/>
      <protection/>
    </xf>
    <xf numFmtId="0" fontId="6" fillId="0" borderId="0" xfId="61" applyFont="1" applyBorder="1">
      <alignment/>
      <protection/>
    </xf>
    <xf numFmtId="176" fontId="8" fillId="0" borderId="0" xfId="61" applyNumberFormat="1" applyFont="1" applyBorder="1" applyAlignment="1">
      <alignment/>
      <protection/>
    </xf>
    <xf numFmtId="1" fontId="8" fillId="0" borderId="0" xfId="61" applyNumberFormat="1" applyFont="1" applyBorder="1">
      <alignment/>
      <protection/>
    </xf>
    <xf numFmtId="10" fontId="18" fillId="0" borderId="0" xfId="65" applyNumberFormat="1" applyFont="1" applyBorder="1" applyAlignment="1">
      <alignment horizontal="center"/>
    </xf>
    <xf numFmtId="0" fontId="84" fillId="0" borderId="0" xfId="0" applyFont="1" applyAlignment="1">
      <alignment horizontal="right"/>
    </xf>
    <xf numFmtId="0" fontId="120" fillId="0" borderId="0" xfId="57" applyFont="1" applyAlignment="1">
      <alignment vertical="center"/>
      <protection/>
    </xf>
    <xf numFmtId="1" fontId="28" fillId="0" borderId="18" xfId="57" applyNumberFormat="1" applyFont="1" applyFill="1" applyBorder="1" applyAlignment="1">
      <alignment vertical="center"/>
      <protection/>
    </xf>
    <xf numFmtId="0" fontId="16" fillId="0" borderId="19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95" fillId="0" borderId="0" xfId="57" applyFont="1" applyAlignment="1">
      <alignment horizontal="right"/>
      <protection/>
    </xf>
    <xf numFmtId="0" fontId="16" fillId="0" borderId="20" xfId="57" applyFont="1" applyFill="1" applyBorder="1" applyAlignment="1">
      <alignment horizontal="center" vertical="center" wrapText="1"/>
      <protection/>
    </xf>
    <xf numFmtId="0" fontId="16" fillId="0" borderId="21" xfId="57" applyFont="1" applyFill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right" wrapText="1"/>
    </xf>
    <xf numFmtId="176" fontId="121" fillId="0" borderId="15" xfId="0" applyNumberFormat="1" applyFont="1" applyBorder="1" applyAlignment="1">
      <alignment horizontal="right"/>
    </xf>
    <xf numFmtId="176" fontId="121" fillId="0" borderId="14" xfId="0" applyNumberFormat="1" applyFont="1" applyBorder="1" applyAlignment="1">
      <alignment horizontal="right"/>
    </xf>
    <xf numFmtId="2" fontId="13" fillId="7" borderId="15" xfId="57" applyNumberFormat="1" applyFont="1" applyFill="1" applyBorder="1" applyAlignment="1">
      <alignment horizontal="right" wrapText="1"/>
      <protection/>
    </xf>
    <xf numFmtId="2" fontId="13" fillId="7" borderId="14" xfId="57" applyNumberFormat="1" applyFont="1" applyFill="1" applyBorder="1" applyAlignment="1">
      <alignment horizontal="right" wrapText="1"/>
      <protection/>
    </xf>
    <xf numFmtId="0" fontId="19" fillId="0" borderId="20" xfId="57" applyFont="1" applyFill="1" applyBorder="1" applyAlignment="1">
      <alignment horizontal="center" vertical="center" wrapText="1"/>
      <protection/>
    </xf>
    <xf numFmtId="0" fontId="19" fillId="0" borderId="19" xfId="57" applyFont="1" applyFill="1" applyBorder="1" applyAlignment="1">
      <alignment horizontal="center" vertical="center" wrapText="1"/>
      <protection/>
    </xf>
    <xf numFmtId="0" fontId="75" fillId="0" borderId="17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3" fillId="26" borderId="10" xfId="0" applyFont="1" applyFill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2" fillId="11" borderId="1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1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6" fillId="0" borderId="27" xfId="57" applyFont="1" applyFill="1" applyBorder="1" applyAlignment="1">
      <alignment horizontal="center" vertical="center" wrapText="1"/>
      <protection/>
    </xf>
    <xf numFmtId="0" fontId="16" fillId="0" borderId="28" xfId="57" applyFont="1" applyFill="1" applyBorder="1" applyAlignment="1">
      <alignment horizontal="center" vertical="center" wrapText="1"/>
      <protection/>
    </xf>
    <xf numFmtId="0" fontId="16" fillId="0" borderId="13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26" borderId="20" xfId="57" applyFont="1" applyFill="1" applyBorder="1" applyAlignment="1">
      <alignment horizontal="center" vertical="center" wrapText="1"/>
      <protection/>
    </xf>
    <xf numFmtId="0" fontId="16" fillId="26" borderId="21" xfId="57" applyFont="1" applyFill="1" applyBorder="1" applyAlignment="1">
      <alignment horizontal="center" vertical="center" wrapText="1"/>
      <protection/>
    </xf>
    <xf numFmtId="0" fontId="16" fillId="26" borderId="19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8" fillId="0" borderId="0" xfId="61" applyFont="1" applyAlignment="1">
      <alignment horizontal="center"/>
      <protection/>
    </xf>
    <xf numFmtId="0" fontId="12" fillId="0" borderId="0" xfId="61" applyFont="1" applyAlignment="1">
      <alignment horizontal="right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6" fillId="0" borderId="17" xfId="61" applyFont="1" applyBorder="1" applyAlignment="1">
      <alignment horizontal="center" vertical="center" wrapText="1"/>
      <protection/>
    </xf>
    <xf numFmtId="0" fontId="26" fillId="0" borderId="16" xfId="6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3" fillId="0" borderId="0" xfId="61" applyFont="1" applyAlignment="1">
      <alignment horizontal="center"/>
      <protection/>
    </xf>
    <xf numFmtId="0" fontId="82" fillId="0" borderId="22" xfId="61" applyFont="1" applyBorder="1" applyAlignment="1">
      <alignment horizontal="center"/>
      <protection/>
    </xf>
    <xf numFmtId="0" fontId="22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82" fillId="0" borderId="0" xfId="61" applyFont="1" applyBorder="1" applyAlignment="1">
      <alignment horizontal="center"/>
      <protection/>
    </xf>
    <xf numFmtId="0" fontId="27" fillId="0" borderId="15" xfId="61" applyFont="1" applyBorder="1" applyAlignment="1">
      <alignment horizontal="center"/>
      <protection/>
    </xf>
    <xf numFmtId="0" fontId="27" fillId="0" borderId="14" xfId="61" applyFont="1" applyBorder="1" applyAlignment="1">
      <alignment horizontal="center"/>
      <protection/>
    </xf>
    <xf numFmtId="0" fontId="20" fillId="0" borderId="17" xfId="61" applyFont="1" applyFill="1" applyBorder="1" applyAlignment="1">
      <alignment horizontal="center" vertical="center" wrapText="1"/>
      <protection/>
    </xf>
    <xf numFmtId="0" fontId="20" fillId="0" borderId="21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6" fillId="0" borderId="27" xfId="61" applyFont="1" applyFill="1" applyBorder="1" applyAlignment="1">
      <alignment horizontal="center" vertical="center" wrapText="1"/>
      <protection/>
    </xf>
    <xf numFmtId="0" fontId="16" fillId="0" borderId="13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23" xfId="61" applyFont="1" applyBorder="1" applyAlignment="1">
      <alignment horizontal="center" vertical="center" wrapText="1"/>
      <protection/>
    </xf>
    <xf numFmtId="0" fontId="20" fillId="0" borderId="14" xfId="61" applyFont="1" applyBorder="1" applyAlignment="1">
      <alignment horizontal="center" vertical="center" wrapText="1"/>
      <protection/>
    </xf>
    <xf numFmtId="0" fontId="82" fillId="0" borderId="0" xfId="61" applyFont="1" applyFill="1" applyBorder="1" applyAlignment="1">
      <alignment horizontal="center"/>
      <protection/>
    </xf>
    <xf numFmtId="10" fontId="12" fillId="0" borderId="0" xfId="65" applyNumberFormat="1" applyFont="1" applyBorder="1" applyAlignment="1">
      <alignment horizontal="center" vertical="center" textRotation="90"/>
    </xf>
    <xf numFmtId="1" fontId="12" fillId="0" borderId="10" xfId="61" applyNumberFormat="1" applyFont="1" applyBorder="1" applyAlignment="1">
      <alignment horizontal="center" vertical="center" textRotation="90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41" fillId="24" borderId="10" xfId="60" applyFont="1" applyFill="1" applyBorder="1" applyAlignment="1">
      <alignment horizontal="center" vertical="center" wrapText="1"/>
      <protection/>
    </xf>
    <xf numFmtId="0" fontId="41" fillId="7" borderId="10" xfId="60" applyFont="1" applyFill="1" applyBorder="1" applyAlignment="1">
      <alignment horizontal="center" vertical="center" wrapText="1"/>
      <protection/>
    </xf>
    <xf numFmtId="0" fontId="34" fillId="0" borderId="0" xfId="60" applyFont="1" applyAlignment="1">
      <alignment horizontal="center" vertical="center"/>
      <protection/>
    </xf>
    <xf numFmtId="0" fontId="39" fillId="0" borderId="0" xfId="60" applyFont="1" applyAlignment="1">
      <alignment horizontal="center" vertical="center"/>
      <protection/>
    </xf>
    <xf numFmtId="0" fontId="41" fillId="24" borderId="10" xfId="60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1" fillId="25" borderId="10" xfId="60" applyFont="1" applyFill="1" applyBorder="1" applyAlignment="1">
      <alignment horizontal="center" vertical="center" wrapText="1"/>
      <protection/>
    </xf>
    <xf numFmtId="0" fontId="40" fillId="25" borderId="10" xfId="60" applyFont="1" applyFill="1" applyBorder="1" applyAlignment="1">
      <alignment horizontal="center" vertical="center" wrapText="1"/>
      <protection/>
    </xf>
    <xf numFmtId="0" fontId="41" fillId="4" borderId="15" xfId="60" applyFont="1" applyFill="1" applyBorder="1" applyAlignment="1">
      <alignment horizontal="center" vertical="center" wrapText="1"/>
      <protection/>
    </xf>
    <xf numFmtId="0" fontId="41" fillId="4" borderId="14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 wrapText="1"/>
      <protection/>
    </xf>
    <xf numFmtId="0" fontId="100" fillId="0" borderId="17" xfId="60" applyFont="1" applyBorder="1" applyAlignment="1">
      <alignment horizontal="center" vertical="center" wrapText="1"/>
      <protection/>
    </xf>
    <xf numFmtId="0" fontId="100" fillId="0" borderId="21" xfId="60" applyFont="1" applyBorder="1" applyAlignment="1">
      <alignment horizontal="center" vertical="center" wrapText="1"/>
      <protection/>
    </xf>
    <xf numFmtId="0" fontId="100" fillId="0" borderId="16" xfId="60" applyFont="1" applyBorder="1" applyAlignment="1">
      <alignment horizontal="center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0" fontId="40" fillId="0" borderId="21" xfId="60" applyFont="1" applyBorder="1" applyAlignment="1">
      <alignment horizontal="center" vertical="center" wrapText="1"/>
      <protection/>
    </xf>
    <xf numFmtId="0" fontId="40" fillId="0" borderId="16" xfId="60" applyFont="1" applyBorder="1" applyAlignment="1">
      <alignment horizontal="center" vertical="center" wrapText="1"/>
      <protection/>
    </xf>
    <xf numFmtId="0" fontId="40" fillId="4" borderId="15" xfId="60" applyFont="1" applyFill="1" applyBorder="1" applyAlignment="1">
      <alignment horizontal="center" vertical="center" wrapText="1"/>
      <protection/>
    </xf>
    <xf numFmtId="0" fontId="40" fillId="4" borderId="14" xfId="60" applyFont="1" applyFill="1" applyBorder="1" applyAlignment="1">
      <alignment horizontal="center" vertical="center" wrapText="1"/>
      <protection/>
    </xf>
    <xf numFmtId="0" fontId="29" fillId="0" borderId="0" xfId="60" applyFont="1" applyAlignment="1">
      <alignment horizontal="right" vertical="center" wrapText="1"/>
      <protection/>
    </xf>
    <xf numFmtId="0" fontId="25" fillId="0" borderId="0" xfId="60" applyFont="1" applyAlignment="1">
      <alignment horizontal="center" vertical="center" wrapText="1"/>
      <protection/>
    </xf>
    <xf numFmtId="0" fontId="41" fillId="24" borderId="15" xfId="60" applyFont="1" applyFill="1" applyBorder="1" applyAlignment="1">
      <alignment horizontal="center" vertical="center" wrapText="1"/>
      <protection/>
    </xf>
    <xf numFmtId="0" fontId="41" fillId="24" borderId="23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_Mar' 09_NREGS-Jalpaiguri" xfId="59"/>
    <cellStyle name="Normal_APD-II_Mar' 09_NREGS-Jalpaiguri" xfId="60"/>
    <cellStyle name="Normal_April, 08_NREGS" xfId="61"/>
    <cellStyle name="Normal_Part-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5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828675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981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ct-09%20Jalpaig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regs-4\e\Progress%20Report\Monthly%20Report\Blockwise\2010-11\May'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M13">
            <v>48.05399</v>
          </cell>
          <cell r="P13">
            <v>412.90166</v>
          </cell>
        </row>
        <row r="14">
          <cell r="M14">
            <v>137.74871</v>
          </cell>
          <cell r="P14">
            <v>598.7379599999999</v>
          </cell>
        </row>
        <row r="15">
          <cell r="M15">
            <v>172.64584</v>
          </cell>
          <cell r="P15">
            <v>849.44661</v>
          </cell>
        </row>
        <row r="16">
          <cell r="M16">
            <v>62.0172</v>
          </cell>
          <cell r="P16">
            <v>320.10741</v>
          </cell>
        </row>
        <row r="17">
          <cell r="M17">
            <v>159.11903</v>
          </cell>
          <cell r="P17">
            <v>591.47947</v>
          </cell>
        </row>
        <row r="18">
          <cell r="M18">
            <v>176.28058</v>
          </cell>
          <cell r="P18">
            <v>632.39854</v>
          </cell>
        </row>
        <row r="19">
          <cell r="M19">
            <v>131.924725</v>
          </cell>
          <cell r="P19">
            <v>543.01556</v>
          </cell>
        </row>
        <row r="20">
          <cell r="M20">
            <v>95.36240000000001</v>
          </cell>
          <cell r="P20">
            <v>400.7859000000001</v>
          </cell>
        </row>
        <row r="21">
          <cell r="M21">
            <v>11.94092</v>
          </cell>
          <cell r="P21">
            <v>223.37577000000002</v>
          </cell>
        </row>
        <row r="22">
          <cell r="M22">
            <v>147.09911</v>
          </cell>
          <cell r="P22">
            <v>554.73423</v>
          </cell>
        </row>
        <row r="23">
          <cell r="M23">
            <v>35.71688</v>
          </cell>
          <cell r="P23">
            <v>259.85586</v>
          </cell>
        </row>
        <row r="24">
          <cell r="M24">
            <v>40.990135</v>
          </cell>
          <cell r="P24">
            <v>224.17524</v>
          </cell>
        </row>
        <row r="25">
          <cell r="M25">
            <v>44.51978</v>
          </cell>
          <cell r="P25">
            <v>423.182895</v>
          </cell>
        </row>
        <row r="26">
          <cell r="M26">
            <v>1263.4193</v>
          </cell>
          <cell r="P26">
            <v>6034.197104999998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"/>
      <sheetName val="Part-IV"/>
      <sheetName val="Part-V-A"/>
      <sheetName val="Part-V-B"/>
    </sheetNames>
    <sheetDataSet>
      <sheetData sheetId="0">
        <row r="12">
          <cell r="O12">
            <v>0.14313</v>
          </cell>
          <cell r="P12">
            <v>0.6726238999999999</v>
          </cell>
        </row>
        <row r="13">
          <cell r="O13">
            <v>0.3666092682926829</v>
          </cell>
          <cell r="P13">
            <v>1.183519268292683</v>
          </cell>
        </row>
        <row r="14">
          <cell r="O14">
            <v>0.87984</v>
          </cell>
          <cell r="P14">
            <v>3.10743</v>
          </cell>
        </row>
        <row r="15">
          <cell r="O15">
            <v>0.40455</v>
          </cell>
          <cell r="P15">
            <v>1.5166499999999998</v>
          </cell>
        </row>
        <row r="16">
          <cell r="O16">
            <v>0.21939099999999997</v>
          </cell>
          <cell r="P16">
            <v>0.615611</v>
          </cell>
        </row>
        <row r="17">
          <cell r="O17">
            <v>0.5996614506172839</v>
          </cell>
          <cell r="P17">
            <v>2.3986458024691357</v>
          </cell>
        </row>
        <row r="18">
          <cell r="O18">
            <v>0.20253</v>
          </cell>
          <cell r="P18">
            <v>0.69133</v>
          </cell>
        </row>
        <row r="19">
          <cell r="O19">
            <v>0.22562</v>
          </cell>
          <cell r="P19">
            <v>0.7581499999999999</v>
          </cell>
        </row>
        <row r="20">
          <cell r="O20">
            <v>0.11265</v>
          </cell>
          <cell r="P20">
            <v>0.70042</v>
          </cell>
        </row>
        <row r="21">
          <cell r="O21">
            <v>0.31314</v>
          </cell>
          <cell r="P21">
            <v>2.3358999999999996</v>
          </cell>
        </row>
        <row r="22">
          <cell r="O22">
            <v>0</v>
          </cell>
          <cell r="P22">
            <v>0</v>
          </cell>
        </row>
        <row r="23">
          <cell r="P23">
            <v>0.3857598</v>
          </cell>
        </row>
        <row r="24">
          <cell r="P24">
            <v>0.21566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view="pageBreakPreview" zoomScale="70" zoomScaleNormal="70" zoomScaleSheetLayoutView="70" zoomScalePageLayoutView="0" workbookViewId="0" topLeftCell="L1">
      <selection activeCell="AB13" sqref="AB13"/>
    </sheetView>
  </sheetViews>
  <sheetFormatPr defaultColWidth="9.140625" defaultRowHeight="15"/>
  <cols>
    <col min="1" max="1" width="4.57421875" style="1" customWidth="1"/>
    <col min="2" max="2" width="17.28125" style="1" customWidth="1"/>
    <col min="3" max="3" width="8.7109375" style="1" customWidth="1"/>
    <col min="4" max="7" width="9.00390625" style="1" customWidth="1"/>
    <col min="8" max="8" width="11.421875" style="1" customWidth="1"/>
    <col min="9" max="9" width="12.00390625" style="215" customWidth="1"/>
    <col min="10" max="10" width="11.8515625" style="1" customWidth="1"/>
    <col min="11" max="11" width="10.140625" style="1" customWidth="1"/>
    <col min="12" max="12" width="11.28125" style="215" customWidth="1"/>
    <col min="13" max="13" width="9.57421875" style="1" customWidth="1"/>
    <col min="14" max="14" width="9.7109375" style="1" customWidth="1"/>
    <col min="15" max="15" width="9.421875" style="1" customWidth="1"/>
    <col min="16" max="16" width="10.00390625" style="1" customWidth="1"/>
    <col min="17" max="18" width="9.421875" style="1" customWidth="1"/>
    <col min="19" max="19" width="9.28125" style="1" customWidth="1"/>
    <col min="20" max="20" width="8.7109375" style="1" customWidth="1"/>
    <col min="21" max="21" width="8.28125" style="1" customWidth="1"/>
    <col min="22" max="22" width="9.140625" style="1" customWidth="1"/>
    <col min="23" max="23" width="11.57421875" style="1" bestFit="1" customWidth="1"/>
    <col min="24" max="28" width="11.57421875" style="1" customWidth="1"/>
    <col min="29" max="16384" width="9.140625" style="1" customWidth="1"/>
  </cols>
  <sheetData>
    <row r="1" spans="1:20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51"/>
      <c r="Q1" s="351"/>
      <c r="R1" s="351"/>
      <c r="S1" s="351"/>
      <c r="T1" s="2"/>
    </row>
    <row r="2" spans="1:21" s="4" customFormat="1" ht="31.5" customHeight="1">
      <c r="A2" s="352" t="s">
        <v>138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</row>
    <row r="3" spans="1:19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" s="4" customFormat="1" ht="17.25" customHeight="1">
      <c r="A4" s="353" t="s">
        <v>37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</row>
    <row r="5" spans="1:19" s="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21" ht="18">
      <c r="A6" s="354" t="s">
        <v>139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</row>
    <row r="7" spans="1:21" ht="16.5">
      <c r="A7" s="26"/>
      <c r="T7" s="326" t="s">
        <v>21</v>
      </c>
      <c r="U7" s="326"/>
    </row>
    <row r="8" spans="1:21" s="154" customFormat="1" ht="16.5">
      <c r="A8" s="340">
        <v>1</v>
      </c>
      <c r="B8" s="340">
        <v>2</v>
      </c>
      <c r="C8" s="153"/>
      <c r="D8" s="340">
        <v>3</v>
      </c>
      <c r="E8" s="340"/>
      <c r="F8" s="340"/>
      <c r="G8" s="340"/>
      <c r="H8" s="335">
        <v>4</v>
      </c>
      <c r="I8" s="341">
        <v>5</v>
      </c>
      <c r="J8" s="340">
        <v>6</v>
      </c>
      <c r="K8" s="340">
        <v>7</v>
      </c>
      <c r="L8" s="341">
        <v>8</v>
      </c>
      <c r="M8" s="348">
        <v>9</v>
      </c>
      <c r="N8" s="349"/>
      <c r="O8" s="349"/>
      <c r="P8" s="349"/>
      <c r="Q8" s="350"/>
      <c r="R8" s="249"/>
      <c r="S8" s="340">
        <v>10</v>
      </c>
      <c r="T8" s="340">
        <v>11</v>
      </c>
      <c r="U8" s="340">
        <v>12</v>
      </c>
    </row>
    <row r="9" spans="1:21" s="154" customFormat="1" ht="16.5">
      <c r="A9" s="340"/>
      <c r="B9" s="340"/>
      <c r="C9" s="153"/>
      <c r="D9" s="153" t="s">
        <v>16</v>
      </c>
      <c r="E9" s="153" t="s">
        <v>17</v>
      </c>
      <c r="F9" s="153" t="s">
        <v>18</v>
      </c>
      <c r="G9" s="153" t="s">
        <v>19</v>
      </c>
      <c r="H9" s="336"/>
      <c r="I9" s="341">
        <v>5</v>
      </c>
      <c r="J9" s="340">
        <v>6</v>
      </c>
      <c r="K9" s="340">
        <v>7</v>
      </c>
      <c r="L9" s="341">
        <v>8</v>
      </c>
      <c r="M9" s="153" t="s">
        <v>16</v>
      </c>
      <c r="N9" s="153" t="s">
        <v>17</v>
      </c>
      <c r="O9" s="153" t="s">
        <v>18</v>
      </c>
      <c r="P9" s="153" t="s">
        <v>19</v>
      </c>
      <c r="Q9" s="153" t="s">
        <v>20</v>
      </c>
      <c r="R9" s="153"/>
      <c r="S9" s="340"/>
      <c r="T9" s="340"/>
      <c r="U9" s="340"/>
    </row>
    <row r="10" spans="1:28" s="44" customFormat="1" ht="57" customHeight="1">
      <c r="A10" s="339" t="s">
        <v>0</v>
      </c>
      <c r="B10" s="339" t="s">
        <v>22</v>
      </c>
      <c r="C10" s="337" t="s">
        <v>105</v>
      </c>
      <c r="D10" s="339" t="s">
        <v>1</v>
      </c>
      <c r="E10" s="339"/>
      <c r="F10" s="339"/>
      <c r="G10" s="339"/>
      <c r="H10" s="333" t="s">
        <v>6</v>
      </c>
      <c r="I10" s="342" t="s">
        <v>7</v>
      </c>
      <c r="J10" s="339" t="s">
        <v>8</v>
      </c>
      <c r="K10" s="339" t="s">
        <v>9</v>
      </c>
      <c r="L10" s="342" t="s">
        <v>10</v>
      </c>
      <c r="M10" s="343" t="s">
        <v>11</v>
      </c>
      <c r="N10" s="344"/>
      <c r="O10" s="344"/>
      <c r="P10" s="344"/>
      <c r="Q10" s="344"/>
      <c r="R10" s="345"/>
      <c r="S10" s="339" t="s">
        <v>13</v>
      </c>
      <c r="T10" s="339" t="s">
        <v>14</v>
      </c>
      <c r="U10" s="339" t="s">
        <v>15</v>
      </c>
      <c r="V10" s="347" t="s">
        <v>107</v>
      </c>
      <c r="W10" s="346" t="s">
        <v>108</v>
      </c>
      <c r="X10" s="283"/>
      <c r="Y10" s="283"/>
      <c r="Z10" s="283"/>
      <c r="AA10" s="283"/>
      <c r="AB10" s="283"/>
    </row>
    <row r="11" spans="1:28" s="44" customFormat="1" ht="111.75" customHeight="1">
      <c r="A11" s="339"/>
      <c r="B11" s="339"/>
      <c r="C11" s="338"/>
      <c r="D11" s="43" t="s">
        <v>2</v>
      </c>
      <c r="E11" s="43" t="s">
        <v>3</v>
      </c>
      <c r="F11" s="43" t="s">
        <v>4</v>
      </c>
      <c r="G11" s="43" t="s">
        <v>5</v>
      </c>
      <c r="H11" s="334"/>
      <c r="I11" s="342"/>
      <c r="J11" s="339"/>
      <c r="K11" s="339"/>
      <c r="L11" s="342"/>
      <c r="M11" s="43" t="s">
        <v>2</v>
      </c>
      <c r="N11" s="43" t="s">
        <v>3</v>
      </c>
      <c r="O11" s="43" t="s">
        <v>4</v>
      </c>
      <c r="P11" s="43" t="s">
        <v>5</v>
      </c>
      <c r="Q11" s="43" t="s">
        <v>12</v>
      </c>
      <c r="R11" s="43" t="s">
        <v>121</v>
      </c>
      <c r="S11" s="339"/>
      <c r="T11" s="339"/>
      <c r="U11" s="339"/>
      <c r="V11" s="347"/>
      <c r="W11" s="346"/>
      <c r="X11" s="283"/>
      <c r="Y11" s="283"/>
      <c r="Z11" s="283"/>
      <c r="AA11" s="283"/>
      <c r="AB11" s="283"/>
    </row>
    <row r="12" spans="1:28" s="282" customFormat="1" ht="15.75">
      <c r="A12" s="276">
        <v>1</v>
      </c>
      <c r="B12" s="276">
        <v>2</v>
      </c>
      <c r="C12" s="277"/>
      <c r="D12" s="276" t="s">
        <v>123</v>
      </c>
      <c r="E12" s="276" t="s">
        <v>124</v>
      </c>
      <c r="F12" s="276" t="s">
        <v>125</v>
      </c>
      <c r="G12" s="276" t="s">
        <v>126</v>
      </c>
      <c r="H12" s="277">
        <v>4</v>
      </c>
      <c r="I12" s="278">
        <v>5</v>
      </c>
      <c r="J12" s="276">
        <v>6</v>
      </c>
      <c r="K12" s="276">
        <v>7</v>
      </c>
      <c r="L12" s="279">
        <v>8</v>
      </c>
      <c r="M12" s="276" t="s">
        <v>127</v>
      </c>
      <c r="N12" s="276" t="s">
        <v>128</v>
      </c>
      <c r="O12" s="276" t="s">
        <v>129</v>
      </c>
      <c r="P12" s="276" t="s">
        <v>130</v>
      </c>
      <c r="Q12" s="276" t="s">
        <v>131</v>
      </c>
      <c r="R12" s="276" t="s">
        <v>122</v>
      </c>
      <c r="S12" s="276">
        <v>10</v>
      </c>
      <c r="T12" s="276">
        <v>11</v>
      </c>
      <c r="U12" s="276">
        <v>12</v>
      </c>
      <c r="V12" s="280"/>
      <c r="W12" s="281"/>
      <c r="X12" s="284"/>
      <c r="Y12" s="284"/>
      <c r="Z12" s="284"/>
      <c r="AA12" s="284"/>
      <c r="AB12" s="284"/>
    </row>
    <row r="13" spans="1:29" s="224" customFormat="1" ht="26.25" customHeight="1">
      <c r="A13" s="219">
        <v>1</v>
      </c>
      <c r="B13" s="220" t="s">
        <v>23</v>
      </c>
      <c r="C13" s="221">
        <v>39654</v>
      </c>
      <c r="D13" s="221">
        <f>20950-285</f>
        <v>20665</v>
      </c>
      <c r="E13" s="221">
        <v>8896</v>
      </c>
      <c r="F13" s="221">
        <v>10093</v>
      </c>
      <c r="G13" s="183">
        <f aca="true" t="shared" si="0" ref="G13:G25">SUM(D13:F13)</f>
        <v>39654</v>
      </c>
      <c r="H13" s="222">
        <v>6565</v>
      </c>
      <c r="I13" s="296"/>
      <c r="J13" s="223">
        <v>6511</v>
      </c>
      <c r="K13" s="222">
        <v>2341</v>
      </c>
      <c r="L13" s="255"/>
      <c r="M13" s="270">
        <v>1.0773</v>
      </c>
      <c r="N13" s="270">
        <v>0.39419</v>
      </c>
      <c r="O13" s="270">
        <v>0.35706</v>
      </c>
      <c r="P13" s="271">
        <f>SUM(M13:O13)</f>
        <v>1.82855</v>
      </c>
      <c r="Q13" s="272">
        <v>0.6794891799999999</v>
      </c>
      <c r="R13" s="272">
        <v>0.09722743799999999</v>
      </c>
      <c r="S13" s="222">
        <v>0</v>
      </c>
      <c r="T13" s="222">
        <v>902</v>
      </c>
      <c r="U13" s="222">
        <v>18</v>
      </c>
      <c r="V13" s="250">
        <f aca="true" t="shared" si="1" ref="V13:V26">(P13*100000)/J13</f>
        <v>28.08401167255414</v>
      </c>
      <c r="W13" s="251">
        <f aca="true" t="shared" si="2" ref="W13:W26">Q13/P13</f>
        <v>0.3716</v>
      </c>
      <c r="X13" s="285">
        <f aca="true" t="shared" si="3" ref="X13:X22">Q13/P13</f>
        <v>0.3716</v>
      </c>
      <c r="Y13" s="285">
        <f aca="true" t="shared" si="4" ref="Y13:Y22">R13/O13</f>
        <v>0.2723</v>
      </c>
      <c r="Z13" s="224">
        <f>ROUND(X13*'[2]Part-I'!P12,5)</f>
        <v>0.24995</v>
      </c>
      <c r="AA13" s="224">
        <f>ROUND(Y13*'[2]Part-I'!O12,5)</f>
        <v>0.03897</v>
      </c>
      <c r="AB13" s="285"/>
      <c r="AC13" s="224">
        <f>'Part-II'!K13/'Part-I'!P13</f>
        <v>114.88066078375068</v>
      </c>
    </row>
    <row r="14" spans="1:35" s="224" customFormat="1" ht="26.25" customHeight="1">
      <c r="A14" s="219">
        <v>2</v>
      </c>
      <c r="B14" s="220" t="s">
        <v>24</v>
      </c>
      <c r="C14" s="225">
        <v>41382</v>
      </c>
      <c r="D14" s="221">
        <v>19700</v>
      </c>
      <c r="E14" s="221">
        <v>9478</v>
      </c>
      <c r="F14" s="221">
        <v>12204</v>
      </c>
      <c r="G14" s="183">
        <f t="shared" si="0"/>
        <v>41382</v>
      </c>
      <c r="H14" s="222">
        <v>5758</v>
      </c>
      <c r="I14" s="296"/>
      <c r="J14" s="223">
        <v>5758</v>
      </c>
      <c r="K14" s="222">
        <v>1621</v>
      </c>
      <c r="L14" s="255"/>
      <c r="M14" s="270">
        <v>0.61965</v>
      </c>
      <c r="N14" s="270">
        <v>0.20347</v>
      </c>
      <c r="O14" s="270">
        <v>1.0721</v>
      </c>
      <c r="P14" s="271">
        <f aca="true" t="shared" si="5" ref="P14:P25">SUM(M14:O14)</f>
        <v>1.8952200000000001</v>
      </c>
      <c r="Q14" s="272">
        <v>0.592445772</v>
      </c>
      <c r="R14" s="272">
        <v>0.11953915000000001</v>
      </c>
      <c r="S14" s="222">
        <v>0</v>
      </c>
      <c r="T14" s="223">
        <v>224</v>
      </c>
      <c r="U14" s="222">
        <v>21</v>
      </c>
      <c r="V14" s="250">
        <f t="shared" si="1"/>
        <v>32.91455366446683</v>
      </c>
      <c r="W14" s="251">
        <f t="shared" si="2"/>
        <v>0.3126</v>
      </c>
      <c r="X14" s="285">
        <f t="shared" si="3"/>
        <v>0.3126</v>
      </c>
      <c r="Y14" s="285">
        <f t="shared" si="4"/>
        <v>0.1115</v>
      </c>
      <c r="Z14" s="224">
        <f>ROUND(X14*'[2]Part-I'!P13,5)</f>
        <v>0.36997</v>
      </c>
      <c r="AA14" s="224">
        <f>ROUND(Y14*'[2]Part-I'!O13,5)</f>
        <v>0.04088</v>
      </c>
      <c r="AB14" s="285"/>
      <c r="AC14" s="224">
        <f>'Part-II'!K14/'Part-I'!P14</f>
        <v>146.13720952178542</v>
      </c>
      <c r="AE14" s="224">
        <v>5.216159999999999</v>
      </c>
      <c r="AF14" s="257">
        <v>0.5016800164000914</v>
      </c>
      <c r="AG14" s="224">
        <f>'Part-II'!K14/'Part-I'!AE14</f>
        <v>53.096945306485665</v>
      </c>
      <c r="AH14" s="224">
        <v>9.44565</v>
      </c>
      <c r="AI14" s="258">
        <v>0.8427599999999984</v>
      </c>
    </row>
    <row r="15" spans="1:29" s="224" customFormat="1" ht="26.25" customHeight="1">
      <c r="A15" s="219">
        <v>3</v>
      </c>
      <c r="B15" s="220" t="s">
        <v>25</v>
      </c>
      <c r="C15" s="225">
        <v>76270</v>
      </c>
      <c r="D15" s="221">
        <v>38793</v>
      </c>
      <c r="E15" s="221">
        <v>16434</v>
      </c>
      <c r="F15" s="221">
        <v>21043</v>
      </c>
      <c r="G15" s="183">
        <f t="shared" si="0"/>
        <v>76270</v>
      </c>
      <c r="H15" s="222">
        <v>12454</v>
      </c>
      <c r="I15" s="296"/>
      <c r="J15" s="223">
        <v>12349</v>
      </c>
      <c r="K15" s="222">
        <v>6021</v>
      </c>
      <c r="L15" s="255"/>
      <c r="M15" s="270">
        <v>3.94386</v>
      </c>
      <c r="N15" s="270">
        <v>1.18017</v>
      </c>
      <c r="O15" s="270">
        <v>1.95014</v>
      </c>
      <c r="P15" s="271">
        <f t="shared" si="5"/>
        <v>7.07417</v>
      </c>
      <c r="Q15" s="272">
        <v>2.1399364249999997</v>
      </c>
      <c r="R15" s="272">
        <v>0.420060156</v>
      </c>
      <c r="S15" s="222">
        <v>0</v>
      </c>
      <c r="T15" s="223">
        <v>816</v>
      </c>
      <c r="U15" s="222">
        <v>25</v>
      </c>
      <c r="V15" s="250">
        <f t="shared" si="1"/>
        <v>57.28536723621346</v>
      </c>
      <c r="W15" s="251">
        <f t="shared" si="2"/>
        <v>0.3025</v>
      </c>
      <c r="X15" s="285">
        <f t="shared" si="3"/>
        <v>0.3025</v>
      </c>
      <c r="Y15" s="285">
        <f t="shared" si="4"/>
        <v>0.2154</v>
      </c>
      <c r="Z15" s="224">
        <f>ROUND(X15*'[2]Part-I'!P14,5)</f>
        <v>0.94</v>
      </c>
      <c r="AA15" s="224">
        <f>ROUND(Y15*'[2]Part-I'!O14,5)</f>
        <v>0.18952</v>
      </c>
      <c r="AB15" s="285"/>
      <c r="AC15" s="224">
        <f>'Part-II'!K15/'Part-I'!P15</f>
        <v>99.95358654823086</v>
      </c>
    </row>
    <row r="16" spans="1:29" s="224" customFormat="1" ht="26.25" customHeight="1">
      <c r="A16" s="219">
        <v>4</v>
      </c>
      <c r="B16" s="220" t="s">
        <v>26</v>
      </c>
      <c r="C16" s="225">
        <v>48075</v>
      </c>
      <c r="D16" s="221">
        <v>22127</v>
      </c>
      <c r="E16" s="221">
        <v>9574</v>
      </c>
      <c r="F16" s="221">
        <v>16374</v>
      </c>
      <c r="G16" s="183">
        <f t="shared" si="0"/>
        <v>48075</v>
      </c>
      <c r="H16" s="222">
        <v>9345</v>
      </c>
      <c r="I16" s="296"/>
      <c r="J16" s="223">
        <v>7929</v>
      </c>
      <c r="K16" s="222">
        <v>5564</v>
      </c>
      <c r="L16" s="255"/>
      <c r="M16" s="273">
        <v>1.31369</v>
      </c>
      <c r="N16" s="273">
        <v>0.54869</v>
      </c>
      <c r="O16" s="273">
        <v>0.80118</v>
      </c>
      <c r="P16" s="271">
        <f t="shared" si="5"/>
        <v>2.66356</v>
      </c>
      <c r="Q16" s="272">
        <v>1.1059101120000001</v>
      </c>
      <c r="R16" s="272">
        <v>0.099025848</v>
      </c>
      <c r="S16" s="222">
        <v>0</v>
      </c>
      <c r="T16" s="223">
        <v>1021</v>
      </c>
      <c r="U16" s="222">
        <v>19</v>
      </c>
      <c r="V16" s="250">
        <f t="shared" si="1"/>
        <v>33.59263463236221</v>
      </c>
      <c r="W16" s="251">
        <f t="shared" si="2"/>
        <v>0.41520000000000007</v>
      </c>
      <c r="X16" s="285">
        <f t="shared" si="3"/>
        <v>0.41520000000000007</v>
      </c>
      <c r="Y16" s="285">
        <f t="shared" si="4"/>
        <v>0.1236</v>
      </c>
      <c r="Z16" s="224">
        <f>ROUND(X16*'[2]Part-I'!P15,5)</f>
        <v>0.62971</v>
      </c>
      <c r="AA16" s="224">
        <f>ROUND(Y16*'[2]Part-I'!O15,5)</f>
        <v>0.05</v>
      </c>
      <c r="AB16" s="285"/>
      <c r="AC16" s="224">
        <f>'Part-II'!K16/'Part-I'!P16</f>
        <v>103.2914458279299</v>
      </c>
    </row>
    <row r="17" spans="1:30" s="224" customFormat="1" ht="26.25" customHeight="1">
      <c r="A17" s="219">
        <v>5</v>
      </c>
      <c r="B17" s="220" t="s">
        <v>27</v>
      </c>
      <c r="C17" s="225">
        <v>54907</v>
      </c>
      <c r="D17" s="221">
        <v>8354</v>
      </c>
      <c r="E17" s="221">
        <v>31028</v>
      </c>
      <c r="F17" s="221">
        <v>15525</v>
      </c>
      <c r="G17" s="183">
        <f t="shared" si="0"/>
        <v>54907</v>
      </c>
      <c r="H17" s="222">
        <v>6668</v>
      </c>
      <c r="I17" s="296"/>
      <c r="J17" s="223">
        <v>6612</v>
      </c>
      <c r="K17" s="222">
        <v>4412</v>
      </c>
      <c r="L17" s="255"/>
      <c r="M17" s="270">
        <v>0.43789</v>
      </c>
      <c r="N17" s="270">
        <v>1.14287</v>
      </c>
      <c r="O17" s="270">
        <v>0.38293</v>
      </c>
      <c r="P17" s="271">
        <f t="shared" si="5"/>
        <v>1.9636900000000002</v>
      </c>
      <c r="Q17" s="272">
        <v>0.868343718</v>
      </c>
      <c r="R17" s="272">
        <v>0.024239468999999996</v>
      </c>
      <c r="S17" s="222">
        <v>0</v>
      </c>
      <c r="T17" s="223">
        <v>1424</v>
      </c>
      <c r="U17" s="222">
        <v>11</v>
      </c>
      <c r="V17" s="250">
        <f t="shared" si="1"/>
        <v>29.698880822746524</v>
      </c>
      <c r="W17" s="251">
        <f>Q17/P17</f>
        <v>0.4422</v>
      </c>
      <c r="X17" s="285">
        <f t="shared" si="3"/>
        <v>0.4422</v>
      </c>
      <c r="Y17" s="285">
        <f t="shared" si="4"/>
        <v>0.0633</v>
      </c>
      <c r="Z17" s="224">
        <f>ROUND(X17*'[2]Part-I'!P16,5)</f>
        <v>0.27222</v>
      </c>
      <c r="AA17" s="224">
        <f>ROUND(Y17*'[2]Part-I'!O16,5)</f>
        <v>0.01389</v>
      </c>
      <c r="AB17" s="285"/>
      <c r="AC17" s="224">
        <f>'Part-II'!K17/'Part-I'!P17</f>
        <v>123.02779834649775</v>
      </c>
      <c r="AD17" s="224">
        <f>ROUND(P17*AC17,5)</f>
        <v>241.58846</v>
      </c>
    </row>
    <row r="18" spans="1:29" s="224" customFormat="1" ht="26.25" customHeight="1">
      <c r="A18" s="219">
        <v>6</v>
      </c>
      <c r="B18" s="220" t="s">
        <v>28</v>
      </c>
      <c r="C18" s="225">
        <v>38333</v>
      </c>
      <c r="D18" s="221">
        <v>15435</v>
      </c>
      <c r="E18" s="221">
        <v>13492</v>
      </c>
      <c r="F18" s="221">
        <v>9346</v>
      </c>
      <c r="G18" s="183">
        <f t="shared" si="0"/>
        <v>38273</v>
      </c>
      <c r="H18" s="222">
        <v>16713</v>
      </c>
      <c r="I18" s="296"/>
      <c r="J18" s="223">
        <v>16713</v>
      </c>
      <c r="K18" s="222">
        <v>2063</v>
      </c>
      <c r="L18" s="255"/>
      <c r="M18" s="270">
        <v>1.39171</v>
      </c>
      <c r="N18" s="270">
        <v>2.08756</v>
      </c>
      <c r="O18" s="270">
        <v>1.15976</v>
      </c>
      <c r="P18" s="271">
        <f t="shared" si="5"/>
        <v>4.63903</v>
      </c>
      <c r="Q18" s="272">
        <v>2.086635694</v>
      </c>
      <c r="R18" s="272">
        <v>0.31823814399999995</v>
      </c>
      <c r="S18" s="222">
        <v>0</v>
      </c>
      <c r="T18" s="223">
        <v>5021</v>
      </c>
      <c r="U18" s="222">
        <v>270</v>
      </c>
      <c r="V18" s="250">
        <f t="shared" si="1"/>
        <v>27.757015496918566</v>
      </c>
      <c r="W18" s="251">
        <f t="shared" si="2"/>
        <v>0.4498</v>
      </c>
      <c r="X18" s="285">
        <f t="shared" si="3"/>
        <v>0.4498</v>
      </c>
      <c r="Y18" s="285">
        <f t="shared" si="4"/>
        <v>0.2744</v>
      </c>
      <c r="Z18" s="224">
        <f>ROUND(X18*'[2]Part-I'!P17,5)</f>
        <v>1.07891</v>
      </c>
      <c r="AA18" s="224">
        <f>ROUND(Y18*'[2]Part-I'!O17,5)</f>
        <v>0.16455</v>
      </c>
      <c r="AB18" s="285"/>
      <c r="AC18" s="224">
        <f>'Part-II'!K18/'Part-I'!P18</f>
        <v>81.00002660691632</v>
      </c>
    </row>
    <row r="19" spans="1:29" s="224" customFormat="1" ht="26.25" customHeight="1">
      <c r="A19" s="219">
        <v>7</v>
      </c>
      <c r="B19" s="220" t="s">
        <v>29</v>
      </c>
      <c r="C19" s="225">
        <v>38064</v>
      </c>
      <c r="D19" s="221">
        <v>7771</v>
      </c>
      <c r="E19" s="221">
        <v>16287</v>
      </c>
      <c r="F19" s="221">
        <v>14006</v>
      </c>
      <c r="G19" s="183">
        <f t="shared" si="0"/>
        <v>38064</v>
      </c>
      <c r="H19" s="222">
        <v>7688</v>
      </c>
      <c r="I19" s="296"/>
      <c r="J19" s="223">
        <v>7623</v>
      </c>
      <c r="K19" s="222">
        <v>2699</v>
      </c>
      <c r="L19" s="255"/>
      <c r="M19" s="270">
        <v>0.92535</v>
      </c>
      <c r="N19" s="270">
        <v>1.10728</v>
      </c>
      <c r="O19" s="270">
        <v>1.19714</v>
      </c>
      <c r="P19" s="271">
        <f t="shared" si="5"/>
        <v>3.2297700000000003</v>
      </c>
      <c r="Q19" s="272">
        <v>1.6694681130000002</v>
      </c>
      <c r="R19" s="272">
        <v>0.24134342400000003</v>
      </c>
      <c r="S19" s="222">
        <v>0</v>
      </c>
      <c r="T19" s="223">
        <v>112</v>
      </c>
      <c r="U19" s="222">
        <v>112</v>
      </c>
      <c r="V19" s="250">
        <f t="shared" si="1"/>
        <v>42.36875245966155</v>
      </c>
      <c r="W19" s="251">
        <f t="shared" si="2"/>
        <v>0.5169</v>
      </c>
      <c r="X19" s="285">
        <f t="shared" si="3"/>
        <v>0.5169</v>
      </c>
      <c r="Y19" s="285">
        <f t="shared" si="4"/>
        <v>0.2016</v>
      </c>
      <c r="Z19" s="224">
        <f>ROUND(X19*'[2]Part-I'!P18,5)</f>
        <v>0.35735</v>
      </c>
      <c r="AA19" s="224">
        <f>ROUND(Y19*'[2]Part-I'!O18,5)</f>
        <v>0.04083</v>
      </c>
      <c r="AB19" s="285"/>
      <c r="AC19" s="224">
        <f>'Part-II'!K19/'Part-I'!P19</f>
        <v>80.1581010412506</v>
      </c>
    </row>
    <row r="20" spans="1:29" s="224" customFormat="1" ht="26.25" customHeight="1">
      <c r="A20" s="219">
        <v>8</v>
      </c>
      <c r="B20" s="220" t="s">
        <v>30</v>
      </c>
      <c r="C20" s="225">
        <v>57212</v>
      </c>
      <c r="D20" s="221">
        <v>18393</v>
      </c>
      <c r="E20" s="221">
        <v>20598</v>
      </c>
      <c r="F20" s="221">
        <v>18221</v>
      </c>
      <c r="G20" s="183">
        <f t="shared" si="0"/>
        <v>57212</v>
      </c>
      <c r="H20" s="222">
        <v>4002</v>
      </c>
      <c r="I20" s="296"/>
      <c r="J20" s="223">
        <v>3969</v>
      </c>
      <c r="K20" s="222">
        <v>2101</v>
      </c>
      <c r="L20" s="255"/>
      <c r="M20" s="270">
        <v>1.10752</v>
      </c>
      <c r="N20" s="270">
        <v>0.81905</v>
      </c>
      <c r="O20" s="270">
        <v>0.99722</v>
      </c>
      <c r="P20" s="271">
        <f t="shared" si="5"/>
        <v>2.92379</v>
      </c>
      <c r="Q20" s="272">
        <v>1.218928051</v>
      </c>
      <c r="R20" s="272">
        <v>0.215200076</v>
      </c>
      <c r="S20" s="222">
        <v>0</v>
      </c>
      <c r="T20" s="223">
        <v>401</v>
      </c>
      <c r="U20" s="222">
        <v>22</v>
      </c>
      <c r="V20" s="250">
        <f t="shared" si="1"/>
        <v>73.66565885613505</v>
      </c>
      <c r="W20" s="251">
        <f t="shared" si="2"/>
        <v>0.4169</v>
      </c>
      <c r="X20" s="285">
        <f t="shared" si="3"/>
        <v>0.4169</v>
      </c>
      <c r="Y20" s="285">
        <f t="shared" si="4"/>
        <v>0.2158</v>
      </c>
      <c r="Z20" s="224">
        <f>ROUND(X20*'[2]Part-I'!P19,5)</f>
        <v>0.31607</v>
      </c>
      <c r="AA20" s="224">
        <f>ROUND(Y20*'[2]Part-I'!O19,5)</f>
        <v>0.04869</v>
      </c>
      <c r="AB20" s="285"/>
      <c r="AC20" s="224">
        <f>'Part-II'!K20/'Part-I'!P20</f>
        <v>116.19724658331513</v>
      </c>
    </row>
    <row r="21" spans="1:29" s="224" customFormat="1" ht="26.25" customHeight="1">
      <c r="A21" s="219">
        <v>9</v>
      </c>
      <c r="B21" s="306" t="s">
        <v>31</v>
      </c>
      <c r="C21" s="307">
        <v>24986</v>
      </c>
      <c r="D21" s="308">
        <v>5892</v>
      </c>
      <c r="E21" s="308">
        <v>13019</v>
      </c>
      <c r="F21" s="308">
        <v>6075</v>
      </c>
      <c r="G21" s="309">
        <f t="shared" si="0"/>
        <v>24986</v>
      </c>
      <c r="H21" s="310">
        <v>4583</v>
      </c>
      <c r="I21" s="296"/>
      <c r="J21" s="223">
        <v>4545</v>
      </c>
      <c r="K21" s="222">
        <v>1122</v>
      </c>
      <c r="L21" s="255"/>
      <c r="M21" s="270">
        <v>0.36071</v>
      </c>
      <c r="N21" s="270">
        <v>0.69596</v>
      </c>
      <c r="O21" s="270">
        <v>0.34414</v>
      </c>
      <c r="P21" s="271">
        <f t="shared" si="5"/>
        <v>1.4008099999999999</v>
      </c>
      <c r="Q21" s="272">
        <v>0.7146932619999999</v>
      </c>
      <c r="R21" s="272">
        <v>0.07574521399999999</v>
      </c>
      <c r="S21" s="222">
        <v>0</v>
      </c>
      <c r="T21" s="223">
        <v>121</v>
      </c>
      <c r="U21" s="222">
        <v>39</v>
      </c>
      <c r="V21" s="250">
        <f t="shared" si="1"/>
        <v>30.82090209020902</v>
      </c>
      <c r="W21" s="251">
        <f t="shared" si="2"/>
        <v>0.5102</v>
      </c>
      <c r="X21" s="285">
        <f t="shared" si="3"/>
        <v>0.5102</v>
      </c>
      <c r="Y21" s="285">
        <f t="shared" si="4"/>
        <v>0.22009999999999996</v>
      </c>
      <c r="Z21" s="224">
        <f>ROUND(X21*'[2]Part-I'!P20,5)</f>
        <v>0.35735</v>
      </c>
      <c r="AA21" s="224">
        <f>ROUND(Y21*'[2]Part-I'!O20,5)</f>
        <v>0.02479</v>
      </c>
      <c r="AB21" s="285"/>
      <c r="AC21" s="224">
        <f>'Part-II'!K21/'Part-I'!P21</f>
        <v>99.65172239814076</v>
      </c>
    </row>
    <row r="22" spans="1:29" s="224" customFormat="1" ht="26.25" customHeight="1">
      <c r="A22" s="294">
        <v>10</v>
      </c>
      <c r="B22" s="220" t="s">
        <v>32</v>
      </c>
      <c r="C22" s="225">
        <v>66197</v>
      </c>
      <c r="D22" s="221">
        <v>49912</v>
      </c>
      <c r="E22" s="221">
        <v>1126</v>
      </c>
      <c r="F22" s="221">
        <v>15123</v>
      </c>
      <c r="G22" s="183">
        <f t="shared" si="0"/>
        <v>66161</v>
      </c>
      <c r="H22" s="222">
        <v>8131</v>
      </c>
      <c r="I22" s="296"/>
      <c r="J22" s="223">
        <v>8131</v>
      </c>
      <c r="K22" s="222">
        <v>1010</v>
      </c>
      <c r="L22" s="255"/>
      <c r="M22" s="270">
        <v>2.31671</v>
      </c>
      <c r="N22" s="270">
        <v>0.08265</v>
      </c>
      <c r="O22" s="270">
        <v>0.51906</v>
      </c>
      <c r="P22" s="271">
        <f t="shared" si="5"/>
        <v>2.9184200000000002</v>
      </c>
      <c r="Q22" s="272">
        <v>1.0474209380000001</v>
      </c>
      <c r="R22" s="272">
        <v>0.08123288999999999</v>
      </c>
      <c r="S22" s="222">
        <v>0</v>
      </c>
      <c r="T22" s="223">
        <v>661</v>
      </c>
      <c r="U22" s="222">
        <v>41</v>
      </c>
      <c r="V22" s="250">
        <f t="shared" si="1"/>
        <v>35.89251014635346</v>
      </c>
      <c r="W22" s="251">
        <f t="shared" si="2"/>
        <v>0.3589</v>
      </c>
      <c r="X22" s="285">
        <f t="shared" si="3"/>
        <v>0.3589</v>
      </c>
      <c r="Y22" s="285">
        <f t="shared" si="4"/>
        <v>0.1565</v>
      </c>
      <c r="Z22" s="224">
        <f>ROUND(X22*'[2]Part-I'!P21,5)</f>
        <v>0.83835</v>
      </c>
      <c r="AA22" s="224">
        <f>ROUND(Y22*'[2]Part-I'!O21,5)</f>
        <v>0.04901</v>
      </c>
      <c r="AB22" s="285"/>
      <c r="AC22" s="224">
        <f>'Part-II'!K22/'Part-I'!P22</f>
        <v>124.17756019848444</v>
      </c>
    </row>
    <row r="23" spans="1:29" s="224" customFormat="1" ht="26.25" customHeight="1">
      <c r="A23" s="294">
        <v>11</v>
      </c>
      <c r="B23" s="220" t="s">
        <v>33</v>
      </c>
      <c r="C23" s="225">
        <v>25551</v>
      </c>
      <c r="D23" s="221">
        <v>3979</v>
      </c>
      <c r="E23" s="221">
        <v>14866</v>
      </c>
      <c r="F23" s="221">
        <v>6668</v>
      </c>
      <c r="G23" s="183">
        <f t="shared" si="0"/>
        <v>25513</v>
      </c>
      <c r="H23" s="222">
        <v>4692</v>
      </c>
      <c r="I23" s="296"/>
      <c r="J23" s="223">
        <v>4652</v>
      </c>
      <c r="K23" s="222">
        <v>2401</v>
      </c>
      <c r="L23" s="255"/>
      <c r="M23" s="270">
        <v>0.08883</v>
      </c>
      <c r="N23" s="270">
        <v>0.33496</v>
      </c>
      <c r="O23" s="270">
        <v>0.19538</v>
      </c>
      <c r="P23" s="271">
        <f t="shared" si="5"/>
        <v>0.61917</v>
      </c>
      <c r="Q23" s="272">
        <v>0.259184562</v>
      </c>
      <c r="R23" s="272">
        <v>0.06750379</v>
      </c>
      <c r="S23" s="222">
        <v>0</v>
      </c>
      <c r="T23" s="223">
        <v>26</v>
      </c>
      <c r="U23" s="222">
        <v>5</v>
      </c>
      <c r="V23" s="250">
        <f t="shared" si="1"/>
        <v>13.309759243336199</v>
      </c>
      <c r="W23" s="251">
        <f t="shared" si="2"/>
        <v>0.4186</v>
      </c>
      <c r="X23" s="285"/>
      <c r="Y23" s="285"/>
      <c r="Z23" s="224">
        <f>ROUND(X23*'[2]Part-I'!P22,5)</f>
        <v>0</v>
      </c>
      <c r="AA23" s="224">
        <f>ROUND(Y23*'[2]Part-I'!O22,5)</f>
        <v>0</v>
      </c>
      <c r="AB23" s="285"/>
      <c r="AC23" s="224">
        <f>'Part-II'!K23/'Part-I'!P23</f>
        <v>98.4169699964999</v>
      </c>
    </row>
    <row r="24" spans="1:35" s="224" customFormat="1" ht="26.25" customHeight="1">
      <c r="A24" s="294">
        <v>12</v>
      </c>
      <c r="B24" s="220" t="s">
        <v>34</v>
      </c>
      <c r="C24" s="225">
        <v>50131</v>
      </c>
      <c r="D24" s="221">
        <v>29820</v>
      </c>
      <c r="E24" s="221">
        <v>2737</v>
      </c>
      <c r="F24" s="221">
        <v>17574</v>
      </c>
      <c r="G24" s="183">
        <f t="shared" si="0"/>
        <v>50131</v>
      </c>
      <c r="H24" s="222">
        <v>4617</v>
      </c>
      <c r="I24" s="296"/>
      <c r="J24" s="223">
        <v>4579</v>
      </c>
      <c r="K24" s="222">
        <v>3608</v>
      </c>
      <c r="L24" s="255"/>
      <c r="M24" s="270">
        <v>0.66322</v>
      </c>
      <c r="N24" s="270">
        <v>0.23843</v>
      </c>
      <c r="O24" s="270">
        <v>0.43579</v>
      </c>
      <c r="P24" s="271">
        <f t="shared" si="5"/>
        <v>1.33744</v>
      </c>
      <c r="Q24" s="272">
        <v>0.582588864</v>
      </c>
      <c r="R24" s="272">
        <v>0.24456534800000002</v>
      </c>
      <c r="S24" s="222">
        <v>0</v>
      </c>
      <c r="T24" s="223">
        <v>912</v>
      </c>
      <c r="U24" s="222">
        <v>9</v>
      </c>
      <c r="V24" s="250">
        <f t="shared" si="1"/>
        <v>29.208124044551212</v>
      </c>
      <c r="W24" s="251">
        <f t="shared" si="2"/>
        <v>0.4356</v>
      </c>
      <c r="X24" s="285">
        <f>Q24/P24</f>
        <v>0.4356</v>
      </c>
      <c r="Y24" s="285">
        <f>R24/O24</f>
        <v>0.5612</v>
      </c>
      <c r="Z24" s="224">
        <f>ROUND(X24*'[2]Part-I'!P23,5)</f>
        <v>0.16804</v>
      </c>
      <c r="AA24" s="224">
        <v>0.09394</v>
      </c>
      <c r="AB24" s="285"/>
      <c r="AC24" s="224">
        <f>'Part-II'!K24/'Part-I'!P24</f>
        <v>101.75959403633642</v>
      </c>
      <c r="AD24" s="224">
        <f>ROUND(P24*AC24,5)</f>
        <v>136.09735</v>
      </c>
      <c r="AE24" s="224">
        <f>AC24-20</f>
        <v>81.75959403633642</v>
      </c>
      <c r="AF24" s="257">
        <v>0.519146430694654</v>
      </c>
      <c r="AI24" s="258">
        <v>5.216159999999999</v>
      </c>
    </row>
    <row r="25" spans="1:29" s="224" customFormat="1" ht="26.25" customHeight="1">
      <c r="A25" s="294">
        <v>13</v>
      </c>
      <c r="B25" s="220" t="s">
        <v>35</v>
      </c>
      <c r="C25" s="225">
        <v>58761</v>
      </c>
      <c r="D25" s="221">
        <v>36789</v>
      </c>
      <c r="E25" s="221">
        <v>4051</v>
      </c>
      <c r="F25" s="221">
        <v>17921</v>
      </c>
      <c r="G25" s="183">
        <f t="shared" si="0"/>
        <v>58761</v>
      </c>
      <c r="H25" s="222">
        <v>3839</v>
      </c>
      <c r="I25" s="296"/>
      <c r="J25" s="223">
        <v>3808</v>
      </c>
      <c r="K25" s="222">
        <v>2901</v>
      </c>
      <c r="L25" s="255"/>
      <c r="M25" s="270">
        <v>0.71136</v>
      </c>
      <c r="N25" s="270">
        <v>0.02199</v>
      </c>
      <c r="O25" s="270">
        <v>0.36754</v>
      </c>
      <c r="P25" s="271">
        <f t="shared" si="5"/>
        <v>1.10089</v>
      </c>
      <c r="Q25" s="272">
        <v>0.34369785799999997</v>
      </c>
      <c r="R25" s="272">
        <v>0.142164472</v>
      </c>
      <c r="S25" s="222">
        <v>0</v>
      </c>
      <c r="T25" s="223">
        <v>396</v>
      </c>
      <c r="U25" s="222">
        <v>49</v>
      </c>
      <c r="V25" s="250">
        <f t="shared" si="1"/>
        <v>28.909926470588232</v>
      </c>
      <c r="W25" s="251">
        <f t="shared" si="2"/>
        <v>0.3122</v>
      </c>
      <c r="X25" s="285">
        <f>Q25/P25</f>
        <v>0.3122</v>
      </c>
      <c r="Y25" s="285">
        <f>R25/O25</f>
        <v>0.3868</v>
      </c>
      <c r="Z25" s="224">
        <f>ROUND(X25*'[2]Part-I'!P24,5)</f>
        <v>0.06733</v>
      </c>
      <c r="AA25" s="224">
        <v>0.03738</v>
      </c>
      <c r="AB25" s="285"/>
      <c r="AC25" s="224">
        <f>'Part-II'!K25/'Part-I'!P25</f>
        <v>142.24304625504232</v>
      </c>
    </row>
    <row r="26" spans="1:30" s="188" customFormat="1" ht="26.25" customHeight="1">
      <c r="A26" s="291"/>
      <c r="B26" s="184" t="s">
        <v>36</v>
      </c>
      <c r="C26" s="184">
        <f aca="true" t="shared" si="6" ref="C26:U26">SUM(C13:C25)</f>
        <v>619523</v>
      </c>
      <c r="D26" s="184">
        <f t="shared" si="6"/>
        <v>277630</v>
      </c>
      <c r="E26" s="184">
        <f t="shared" si="6"/>
        <v>161586</v>
      </c>
      <c r="F26" s="184">
        <f t="shared" si="6"/>
        <v>180173</v>
      </c>
      <c r="G26" s="184">
        <f t="shared" si="6"/>
        <v>619389</v>
      </c>
      <c r="H26" s="184">
        <f t="shared" si="6"/>
        <v>95055</v>
      </c>
      <c r="I26" s="295">
        <f>SUM(I13:I25)</f>
        <v>0</v>
      </c>
      <c r="J26" s="184">
        <f>SUM(J13:J25)</f>
        <v>93179</v>
      </c>
      <c r="K26" s="184">
        <f>SUM(K13:K25)</f>
        <v>37864</v>
      </c>
      <c r="L26" s="254">
        <f>SUM(L13:L25)</f>
        <v>0</v>
      </c>
      <c r="M26" s="185">
        <f t="shared" si="6"/>
        <v>14.957800000000002</v>
      </c>
      <c r="N26" s="185">
        <f t="shared" si="6"/>
        <v>8.85727</v>
      </c>
      <c r="O26" s="185">
        <f t="shared" si="6"/>
        <v>9.77944</v>
      </c>
      <c r="P26" s="185">
        <f t="shared" si="6"/>
        <v>33.59451</v>
      </c>
      <c r="Q26" s="185">
        <f t="shared" si="6"/>
        <v>13.308742549000002</v>
      </c>
      <c r="R26" s="185">
        <f t="shared" si="6"/>
        <v>2.146085419</v>
      </c>
      <c r="S26" s="186">
        <f t="shared" si="6"/>
        <v>0</v>
      </c>
      <c r="T26" s="186">
        <f t="shared" si="6"/>
        <v>12037</v>
      </c>
      <c r="U26" s="186">
        <f t="shared" si="6"/>
        <v>641</v>
      </c>
      <c r="V26" s="253">
        <f t="shared" si="1"/>
        <v>36.053735283701265</v>
      </c>
      <c r="W26" s="252">
        <f t="shared" si="2"/>
        <v>0.3961582576736497</v>
      </c>
      <c r="X26" s="286"/>
      <c r="Y26" s="286"/>
      <c r="Z26" s="286"/>
      <c r="AA26" s="286"/>
      <c r="AB26" s="286"/>
      <c r="AC26" s="188">
        <v>46.86</v>
      </c>
      <c r="AD26" s="188">
        <f>P26/AC26</f>
        <v>0.7169122919334187</v>
      </c>
    </row>
    <row r="27" spans="1:16" s="241" customFormat="1" ht="37.5" customHeight="1">
      <c r="A27" s="311"/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242"/>
      <c r="P27" s="243"/>
    </row>
    <row r="28" spans="2:28" s="237" customFormat="1" ht="15.75">
      <c r="B28" s="155"/>
      <c r="C28" s="292"/>
      <c r="D28" s="292"/>
      <c r="E28" s="292"/>
      <c r="F28" s="292"/>
      <c r="G28" s="292"/>
      <c r="H28" s="239"/>
      <c r="I28" s="238"/>
      <c r="J28" s="236"/>
      <c r="L28" s="238"/>
      <c r="M28" s="244"/>
      <c r="N28" s="244"/>
      <c r="O28" s="244"/>
      <c r="P28" s="244"/>
      <c r="Q28" s="236"/>
      <c r="R28" s="266"/>
      <c r="T28" s="236"/>
      <c r="V28" s="187"/>
      <c r="W28" s="240"/>
      <c r="X28" s="287"/>
      <c r="Y28" s="287"/>
      <c r="Z28" s="287"/>
      <c r="AA28" s="287"/>
      <c r="AB28" s="287"/>
    </row>
    <row r="29" spans="3:28" ht="13.5" customHeight="1">
      <c r="C29" s="293"/>
      <c r="D29" s="293"/>
      <c r="E29" s="293"/>
      <c r="F29" s="293"/>
      <c r="G29" s="293"/>
      <c r="H29" s="267"/>
      <c r="J29" s="45"/>
      <c r="M29" s="247"/>
      <c r="N29" s="247"/>
      <c r="O29" s="247"/>
      <c r="P29" s="248"/>
      <c r="Q29" s="207"/>
      <c r="R29" s="207"/>
      <c r="V29" s="187"/>
      <c r="W29" s="217"/>
      <c r="X29" s="288"/>
      <c r="Y29" s="288"/>
      <c r="Z29" s="288"/>
      <c r="AA29" s="288"/>
      <c r="AB29" s="288"/>
    </row>
    <row r="30" spans="3:28" ht="16.5">
      <c r="C30" s="293"/>
      <c r="D30" s="293"/>
      <c r="E30" s="293"/>
      <c r="F30" s="293"/>
      <c r="G30" s="293"/>
      <c r="J30" s="45"/>
      <c r="L30" s="216"/>
      <c r="P30" s="45"/>
      <c r="Q30" s="45"/>
      <c r="R30" s="45"/>
      <c r="V30" s="187"/>
      <c r="W30" s="217"/>
      <c r="X30" s="288"/>
      <c r="Y30" s="288"/>
      <c r="Z30" s="288"/>
      <c r="AA30" s="288"/>
      <c r="AB30" s="288"/>
    </row>
    <row r="31" spans="3:18" ht="14.25" customHeight="1">
      <c r="C31" s="293"/>
      <c r="D31" s="293"/>
      <c r="E31" s="293"/>
      <c r="F31" s="293"/>
      <c r="G31" s="293"/>
      <c r="L31" s="216"/>
      <c r="M31" s="245"/>
      <c r="N31" s="245"/>
      <c r="O31" s="245"/>
      <c r="Q31" s="115" t="s">
        <v>134</v>
      </c>
      <c r="R31" s="115"/>
    </row>
    <row r="32" spans="13:18" ht="16.5">
      <c r="M32" s="207"/>
      <c r="N32" s="207"/>
      <c r="O32" s="207"/>
      <c r="Q32" s="117" t="s">
        <v>135</v>
      </c>
      <c r="R32" s="117"/>
    </row>
    <row r="33" spans="13:18" ht="16.5">
      <c r="M33" s="27"/>
      <c r="Q33" s="117" t="s">
        <v>115</v>
      </c>
      <c r="R33" s="117"/>
    </row>
    <row r="34" spans="17:18" ht="16.5">
      <c r="Q34" s="119" t="s">
        <v>136</v>
      </c>
      <c r="R34" s="119"/>
    </row>
    <row r="35" spans="17:18" ht="16.5">
      <c r="Q35" s="117" t="s">
        <v>117</v>
      </c>
      <c r="R35" s="117"/>
    </row>
  </sheetData>
  <sheetProtection/>
  <mergeCells count="32">
    <mergeCell ref="W10:W11"/>
    <mergeCell ref="V10:V11"/>
    <mergeCell ref="M8:Q8"/>
    <mergeCell ref="P1:S1"/>
    <mergeCell ref="A2:U2"/>
    <mergeCell ref="A4:U4"/>
    <mergeCell ref="A6:U6"/>
    <mergeCell ref="T7:U7"/>
    <mergeCell ref="S8:S9"/>
    <mergeCell ref="T8:T9"/>
    <mergeCell ref="M10:R10"/>
    <mergeCell ref="U8:U9"/>
    <mergeCell ref="S10:S11"/>
    <mergeCell ref="T10:T11"/>
    <mergeCell ref="U10:U11"/>
    <mergeCell ref="J10:J11"/>
    <mergeCell ref="J8:J9"/>
    <mergeCell ref="L8:L9"/>
    <mergeCell ref="I10:I11"/>
    <mergeCell ref="I8:I9"/>
    <mergeCell ref="L10:L11"/>
    <mergeCell ref="K10:K11"/>
    <mergeCell ref="K8:K9"/>
    <mergeCell ref="H10:H11"/>
    <mergeCell ref="H8:H9"/>
    <mergeCell ref="C10:C11"/>
    <mergeCell ref="A10:A11"/>
    <mergeCell ref="B10:B11"/>
    <mergeCell ref="A8:A9"/>
    <mergeCell ref="B8:B9"/>
    <mergeCell ref="D8:G8"/>
    <mergeCell ref="D10:G10"/>
  </mergeCells>
  <conditionalFormatting sqref="W28:AB30 W13:Y26 AB13:AB26 Z26:AA26">
    <cfRule type="cellIs" priority="1" dxfId="2" operator="lessThan" stopIfTrue="1">
      <formula>0.4</formula>
    </cfRule>
  </conditionalFormatting>
  <printOptions/>
  <pageMargins left="0.5" right="0.25" top="0.25" bottom="0.25" header="0.31496062992126" footer="0.31496062992126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tabSelected="1" view="pageBreakPreview" zoomScale="70" zoomScaleNormal="70" zoomScaleSheetLayoutView="70" zoomScalePageLayoutView="0" workbookViewId="0" topLeftCell="A1">
      <pane xSplit="2" ySplit="12" topLeftCell="C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P30" sqref="P30"/>
    </sheetView>
  </sheetViews>
  <sheetFormatPr defaultColWidth="9.140625" defaultRowHeight="15"/>
  <cols>
    <col min="1" max="1" width="4.57421875" style="4" customWidth="1"/>
    <col min="2" max="2" width="17.00390625" style="3" customWidth="1"/>
    <col min="3" max="3" width="11.7109375" style="4" customWidth="1"/>
    <col min="4" max="4" width="8.421875" style="25" customWidth="1"/>
    <col min="5" max="5" width="9.8515625" style="4" customWidth="1"/>
    <col min="6" max="6" width="10.28125" style="4" customWidth="1"/>
    <col min="7" max="7" width="8.140625" style="4" customWidth="1"/>
    <col min="8" max="8" width="8.7109375" style="4" customWidth="1"/>
    <col min="9" max="9" width="12.28125" style="4" customWidth="1"/>
    <col min="10" max="10" width="14.421875" style="4" customWidth="1"/>
    <col min="11" max="11" width="12.8515625" style="4" customWidth="1"/>
    <col min="12" max="12" width="12.421875" style="4" customWidth="1"/>
    <col min="13" max="13" width="12.7109375" style="4" customWidth="1"/>
    <col min="14" max="14" width="13.00390625" style="4" customWidth="1"/>
    <col min="15" max="15" width="12.28125" style="4" customWidth="1"/>
    <col min="16" max="17" width="14.57421875" style="4" customWidth="1"/>
    <col min="18" max="20" width="12.7109375" style="4" customWidth="1"/>
    <col min="21" max="21" width="12.00390625" style="4" customWidth="1"/>
    <col min="22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23" t="s">
        <v>57</v>
      </c>
      <c r="O1" s="323"/>
      <c r="P1" s="323"/>
      <c r="Q1" s="226"/>
    </row>
    <row r="2" spans="1:17" ht="31.5" customHeight="1">
      <c r="A2" s="355" t="s">
        <v>138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229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25" customHeight="1">
      <c r="A4" s="353" t="s">
        <v>37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227"/>
    </row>
    <row r="5" spans="1:17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20.25" customHeight="1">
      <c r="A6" s="356" t="s">
        <v>140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228"/>
    </row>
    <row r="7" spans="1:17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9" customFormat="1" ht="15.75">
      <c r="A8" s="8" t="s">
        <v>38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39" t="s">
        <v>39</v>
      </c>
      <c r="Q8" s="39"/>
    </row>
    <row r="9" spans="1:17" s="13" customFormat="1" ht="58.5" customHeight="1">
      <c r="A9" s="324" t="s">
        <v>0</v>
      </c>
      <c r="B9" s="324" t="s">
        <v>40</v>
      </c>
      <c r="C9" s="324" t="s">
        <v>137</v>
      </c>
      <c r="D9" s="322" t="s">
        <v>41</v>
      </c>
      <c r="E9" s="322"/>
      <c r="F9" s="357" t="s">
        <v>109</v>
      </c>
      <c r="G9" s="358"/>
      <c r="H9" s="324" t="s">
        <v>42</v>
      </c>
      <c r="I9" s="324" t="s">
        <v>43</v>
      </c>
      <c r="J9" s="361" t="s">
        <v>52</v>
      </c>
      <c r="K9" s="360" t="s">
        <v>44</v>
      </c>
      <c r="L9" s="360"/>
      <c r="M9" s="360"/>
      <c r="N9" s="360"/>
      <c r="O9" s="360"/>
      <c r="P9" s="360"/>
      <c r="Q9" s="230"/>
    </row>
    <row r="10" spans="1:23" s="13" customFormat="1" ht="46.5" customHeight="1">
      <c r="A10" s="325"/>
      <c r="B10" s="325"/>
      <c r="C10" s="325"/>
      <c r="D10" s="331" t="s">
        <v>45</v>
      </c>
      <c r="E10" s="331" t="s">
        <v>46</v>
      </c>
      <c r="F10" s="331" t="s">
        <v>45</v>
      </c>
      <c r="G10" s="331" t="s">
        <v>46</v>
      </c>
      <c r="H10" s="325"/>
      <c r="I10" s="325"/>
      <c r="J10" s="362"/>
      <c r="K10" s="322" t="s">
        <v>47</v>
      </c>
      <c r="L10" s="322" t="s">
        <v>48</v>
      </c>
      <c r="M10" s="322" t="s">
        <v>49</v>
      </c>
      <c r="N10" s="322" t="s">
        <v>53</v>
      </c>
      <c r="O10" s="364"/>
      <c r="P10" s="364" t="s">
        <v>56</v>
      </c>
      <c r="Q10" s="359" t="s">
        <v>120</v>
      </c>
      <c r="R10" s="359"/>
      <c r="S10" s="359" t="s">
        <v>132</v>
      </c>
      <c r="T10" s="359" t="s">
        <v>133</v>
      </c>
      <c r="U10" s="359" t="s">
        <v>120</v>
      </c>
      <c r="V10" s="359" t="s">
        <v>120</v>
      </c>
      <c r="W10" s="359" t="s">
        <v>120</v>
      </c>
    </row>
    <row r="11" spans="1:23" s="13" customFormat="1" ht="26.25" customHeight="1">
      <c r="A11" s="321"/>
      <c r="B11" s="321"/>
      <c r="C11" s="321"/>
      <c r="D11" s="332"/>
      <c r="E11" s="332"/>
      <c r="F11" s="332"/>
      <c r="G11" s="332"/>
      <c r="H11" s="321"/>
      <c r="I11" s="321"/>
      <c r="J11" s="363"/>
      <c r="K11" s="364"/>
      <c r="L11" s="364"/>
      <c r="M11" s="364"/>
      <c r="N11" s="179" t="s">
        <v>54</v>
      </c>
      <c r="O11" s="179" t="s">
        <v>55</v>
      </c>
      <c r="P11" s="364"/>
      <c r="Q11" s="359"/>
      <c r="R11" s="359"/>
      <c r="S11" s="359"/>
      <c r="T11" s="359"/>
      <c r="U11" s="359"/>
      <c r="V11" s="359"/>
      <c r="W11" s="359"/>
    </row>
    <row r="12" spans="1:23" s="9" customFormat="1" ht="12.75" customHeight="1">
      <c r="A12" s="14"/>
      <c r="B12" s="180">
        <v>1</v>
      </c>
      <c r="C12" s="181">
        <v>2</v>
      </c>
      <c r="D12" s="180">
        <v>3</v>
      </c>
      <c r="E12" s="181">
        <v>4</v>
      </c>
      <c r="F12" s="180">
        <v>5</v>
      </c>
      <c r="G12" s="181">
        <v>6</v>
      </c>
      <c r="H12" s="180">
        <v>7</v>
      </c>
      <c r="I12" s="181">
        <v>8</v>
      </c>
      <c r="J12" s="256">
        <v>9</v>
      </c>
      <c r="K12" s="181">
        <v>10</v>
      </c>
      <c r="L12" s="180">
        <v>11</v>
      </c>
      <c r="M12" s="181">
        <v>12</v>
      </c>
      <c r="N12" s="180">
        <v>13</v>
      </c>
      <c r="O12" s="181">
        <v>14</v>
      </c>
      <c r="P12" s="180">
        <v>15</v>
      </c>
      <c r="Q12" s="359"/>
      <c r="R12" s="359"/>
      <c r="S12" s="359"/>
      <c r="T12" s="359"/>
      <c r="U12" s="359"/>
      <c r="V12" s="359"/>
      <c r="W12" s="359"/>
    </row>
    <row r="13" spans="1:24" s="9" customFormat="1" ht="21.75" customHeight="1">
      <c r="A13" s="298">
        <v>1</v>
      </c>
      <c r="B13" s="299" t="s">
        <v>23</v>
      </c>
      <c r="C13" s="160">
        <v>55.10419569999992</v>
      </c>
      <c r="D13" s="164"/>
      <c r="E13" s="164"/>
      <c r="F13" s="327">
        <v>369.27572</v>
      </c>
      <c r="G13" s="328"/>
      <c r="H13" s="160"/>
      <c r="I13" s="160">
        <f>SUM(C13:H13)</f>
        <v>424.3799156999999</v>
      </c>
      <c r="J13" s="300"/>
      <c r="K13" s="158">
        <v>210.0650322761273</v>
      </c>
      <c r="L13" s="158">
        <v>9.213040717928642</v>
      </c>
      <c r="M13" s="158">
        <v>66.73895173529598</v>
      </c>
      <c r="N13" s="158">
        <v>28.531489484523437</v>
      </c>
      <c r="O13" s="158">
        <v>4.494677668949905</v>
      </c>
      <c r="P13" s="301">
        <f>SUM(K13:O13)</f>
        <v>319.0431918828253</v>
      </c>
      <c r="Q13" s="234">
        <f>I13-P13</f>
        <v>105.33672381717463</v>
      </c>
      <c r="R13" s="209">
        <f>K13/'Part-I'!P13</f>
        <v>114.88066078375068</v>
      </c>
      <c r="S13" s="209">
        <v>274.403636</v>
      </c>
      <c r="T13" s="302">
        <f>P13-S13</f>
        <v>44.63955588282528</v>
      </c>
      <c r="U13" s="9">
        <v>61.85</v>
      </c>
      <c r="V13" s="24"/>
      <c r="W13" s="24">
        <f>P13-'[1]Part-II'!P13</f>
        <v>-93.85846811717471</v>
      </c>
      <c r="X13" s="24">
        <f>M13-'[1]Part-II'!M13</f>
        <v>18.684961735295985</v>
      </c>
    </row>
    <row r="14" spans="1:24" s="9" customFormat="1" ht="21.75" customHeight="1">
      <c r="A14" s="303">
        <v>2</v>
      </c>
      <c r="B14" s="304" t="s">
        <v>24</v>
      </c>
      <c r="C14" s="164">
        <v>27.142574000000018</v>
      </c>
      <c r="D14" s="164"/>
      <c r="E14" s="164"/>
      <c r="F14" s="327">
        <v>417.39743</v>
      </c>
      <c r="G14" s="328"/>
      <c r="H14" s="164"/>
      <c r="I14" s="160">
        <f aca="true" t="shared" si="0" ref="I14:I25">SUM(C14:H14)</f>
        <v>444.540004</v>
      </c>
      <c r="J14" s="300"/>
      <c r="K14" s="165">
        <v>276.9621622298782</v>
      </c>
      <c r="L14" s="165">
        <v>5.208993757059457</v>
      </c>
      <c r="M14" s="165">
        <v>82.22811550712983</v>
      </c>
      <c r="N14" s="165">
        <v>10.321534016084419</v>
      </c>
      <c r="O14" s="165">
        <v>0.12252167821310332</v>
      </c>
      <c r="P14" s="301">
        <f aca="true" t="shared" si="1" ref="P14:P28">SUM(K14:O14)</f>
        <v>374.8433271883649</v>
      </c>
      <c r="Q14" s="234">
        <f aca="true" t="shared" si="2" ref="Q14:Q27">I14-P14</f>
        <v>69.69667681163509</v>
      </c>
      <c r="R14" s="209">
        <f>K14/'Part-I'!P14</f>
        <v>146.13720952178542</v>
      </c>
      <c r="S14" s="209">
        <v>304.41071</v>
      </c>
      <c r="T14" s="302">
        <f aca="true" t="shared" si="3" ref="T14:T25">P14-S14</f>
        <v>70.43261718836493</v>
      </c>
      <c r="U14" s="9">
        <v>36.857749999999996</v>
      </c>
      <c r="V14" s="24"/>
      <c r="W14" s="24">
        <f>P14-'[1]Part-II'!P14</f>
        <v>-223.894632811635</v>
      </c>
      <c r="X14" s="24">
        <f>M14-'[1]Part-II'!M14</f>
        <v>-55.52059449287016</v>
      </c>
    </row>
    <row r="15" spans="1:24" s="9" customFormat="1" ht="21.75" customHeight="1">
      <c r="A15" s="298">
        <v>3</v>
      </c>
      <c r="B15" s="299" t="s">
        <v>25</v>
      </c>
      <c r="C15" s="160">
        <v>55.21214909999996</v>
      </c>
      <c r="D15" s="164"/>
      <c r="E15" s="164"/>
      <c r="F15" s="327">
        <v>1101.28029</v>
      </c>
      <c r="G15" s="328"/>
      <c r="H15" s="160"/>
      <c r="I15" s="160">
        <f t="shared" si="0"/>
        <v>1156.4924391</v>
      </c>
      <c r="J15" s="300"/>
      <c r="K15" s="158">
        <v>707.0886633518983</v>
      </c>
      <c r="L15" s="158">
        <v>57.43295834575262</v>
      </c>
      <c r="M15" s="158">
        <v>281.05070061488874</v>
      </c>
      <c r="N15" s="158">
        <v>12.219558035759679</v>
      </c>
      <c r="O15" s="158">
        <v>20.655895558613672</v>
      </c>
      <c r="P15" s="301">
        <f t="shared" si="1"/>
        <v>1078.447775906913</v>
      </c>
      <c r="Q15" s="234">
        <f t="shared" si="2"/>
        <v>78.04466319308699</v>
      </c>
      <c r="R15" s="209">
        <f>K15/'Part-I'!P15</f>
        <v>99.95358654823086</v>
      </c>
      <c r="S15" s="209">
        <v>959.12689</v>
      </c>
      <c r="T15" s="302">
        <f t="shared" si="3"/>
        <v>119.32088590691296</v>
      </c>
      <c r="U15" s="9">
        <v>166.16731999999996</v>
      </c>
      <c r="V15" s="24"/>
      <c r="W15" s="24">
        <f>P15-'[1]Part-II'!P15</f>
        <v>229.001165906913</v>
      </c>
      <c r="X15" s="24">
        <f>M15-'[1]Part-II'!M15</f>
        <v>108.40486061488875</v>
      </c>
    </row>
    <row r="16" spans="1:24" s="9" customFormat="1" ht="21.75" customHeight="1">
      <c r="A16" s="298">
        <v>4</v>
      </c>
      <c r="B16" s="299" t="s">
        <v>26</v>
      </c>
      <c r="C16" s="160">
        <v>68.19808800000007</v>
      </c>
      <c r="D16" s="164"/>
      <c r="E16" s="164"/>
      <c r="F16" s="327">
        <v>389.87671</v>
      </c>
      <c r="G16" s="328"/>
      <c r="H16" s="160"/>
      <c r="I16" s="160">
        <f t="shared" si="0"/>
        <v>458.0747980000001</v>
      </c>
      <c r="J16" s="300"/>
      <c r="K16" s="158">
        <v>275.122963449441</v>
      </c>
      <c r="L16" s="158">
        <v>13.805583555826894</v>
      </c>
      <c r="M16" s="158">
        <v>86.99761368678173</v>
      </c>
      <c r="N16" s="158">
        <v>3.002617380625296</v>
      </c>
      <c r="O16" s="158">
        <v>4.825052988123738</v>
      </c>
      <c r="P16" s="301">
        <f t="shared" si="1"/>
        <v>383.75383106079863</v>
      </c>
      <c r="Q16" s="234">
        <f t="shared" si="2"/>
        <v>74.32096693920147</v>
      </c>
      <c r="R16" s="209">
        <f>K16/'Part-I'!P16</f>
        <v>103.2914458279299</v>
      </c>
      <c r="S16" s="209">
        <v>292.43390999999997</v>
      </c>
      <c r="T16" s="302">
        <f t="shared" si="3"/>
        <v>91.31992106079866</v>
      </c>
      <c r="U16" s="9">
        <v>44.84509000000001</v>
      </c>
      <c r="V16" s="24"/>
      <c r="W16" s="24">
        <f>P16-'[1]Part-II'!P16</f>
        <v>63.646421060798616</v>
      </c>
      <c r="X16" s="24">
        <f>M16-'[1]Part-II'!M16</f>
        <v>24.98041368678173</v>
      </c>
    </row>
    <row r="17" spans="1:24" s="9" customFormat="1" ht="21.75" customHeight="1">
      <c r="A17" s="298">
        <v>5</v>
      </c>
      <c r="B17" s="299" t="s">
        <v>27</v>
      </c>
      <c r="C17" s="160">
        <v>43.472628600000036</v>
      </c>
      <c r="D17" s="164"/>
      <c r="E17" s="164"/>
      <c r="F17" s="327">
        <v>333.04636</v>
      </c>
      <c r="G17" s="328"/>
      <c r="H17" s="160"/>
      <c r="I17" s="160">
        <f t="shared" si="0"/>
        <v>376.51898860000006</v>
      </c>
      <c r="J17" s="300"/>
      <c r="K17" s="158">
        <v>241.58845733503418</v>
      </c>
      <c r="L17" s="158">
        <v>13.105630411823922</v>
      </c>
      <c r="M17" s="158">
        <v>72.4509617883613</v>
      </c>
      <c r="N17" s="158">
        <v>13.816484756965634</v>
      </c>
      <c r="O17" s="158">
        <v>5.529555930773888</v>
      </c>
      <c r="P17" s="301">
        <f t="shared" si="1"/>
        <v>346.4910902229589</v>
      </c>
      <c r="Q17" s="234">
        <f t="shared" si="2"/>
        <v>30.02789837704114</v>
      </c>
      <c r="R17" s="209">
        <f>K17/'Part-I'!P17</f>
        <v>123.02779834649775</v>
      </c>
      <c r="S17" s="209">
        <v>214.06911</v>
      </c>
      <c r="T17" s="302">
        <f t="shared" si="3"/>
        <v>132.42198022295892</v>
      </c>
      <c r="U17" s="9">
        <v>90.28120000000001</v>
      </c>
      <c r="V17" s="24">
        <v>4.31379</v>
      </c>
      <c r="W17" s="305">
        <f>P17-'[1]Part-II'!P17</f>
        <v>-244.98837977704108</v>
      </c>
      <c r="X17" s="24">
        <f>M17-'[1]Part-II'!M17</f>
        <v>-86.66806821163871</v>
      </c>
    </row>
    <row r="18" spans="1:24" s="9" customFormat="1" ht="21.75" customHeight="1">
      <c r="A18" s="298">
        <v>6</v>
      </c>
      <c r="B18" s="299" t="s">
        <v>28</v>
      </c>
      <c r="C18" s="160">
        <v>10.668948700000072</v>
      </c>
      <c r="D18" s="164"/>
      <c r="E18" s="164"/>
      <c r="F18" s="327">
        <v>634.51438</v>
      </c>
      <c r="G18" s="328"/>
      <c r="H18" s="160"/>
      <c r="I18" s="160">
        <f t="shared" si="0"/>
        <v>645.1833287000001</v>
      </c>
      <c r="J18" s="300"/>
      <c r="K18" s="158">
        <v>375.761553430283</v>
      </c>
      <c r="L18" s="158">
        <v>25.72963610268414</v>
      </c>
      <c r="M18" s="158">
        <v>168.66919715567576</v>
      </c>
      <c r="N18" s="158">
        <v>6.880997786762796</v>
      </c>
      <c r="O18" s="158">
        <v>9.675608299575531</v>
      </c>
      <c r="P18" s="301">
        <f t="shared" si="1"/>
        <v>586.7169927749812</v>
      </c>
      <c r="Q18" s="234">
        <f t="shared" si="2"/>
        <v>58.466335925018825</v>
      </c>
      <c r="R18" s="209">
        <f>K18/'Part-I'!P18</f>
        <v>81.00002660691632</v>
      </c>
      <c r="S18" s="209">
        <v>530.32122</v>
      </c>
      <c r="T18" s="302">
        <f t="shared" si="3"/>
        <v>56.3957727749812</v>
      </c>
      <c r="U18" s="9">
        <v>81.51</v>
      </c>
      <c r="V18" s="24"/>
      <c r="W18" s="24">
        <f>P18-'[1]Part-II'!P18</f>
        <v>-45.68154722501879</v>
      </c>
      <c r="X18" s="24">
        <f>M18-'[1]Part-II'!M18</f>
        <v>-7.6113828443242255</v>
      </c>
    </row>
    <row r="19" spans="1:24" s="9" customFormat="1" ht="21.75" customHeight="1">
      <c r="A19" s="298">
        <v>7</v>
      </c>
      <c r="B19" s="299" t="s">
        <v>29</v>
      </c>
      <c r="C19" s="160">
        <v>21.055714000000016</v>
      </c>
      <c r="D19" s="164"/>
      <c r="E19" s="164"/>
      <c r="F19" s="327">
        <v>441.70149</v>
      </c>
      <c r="G19" s="328"/>
      <c r="H19" s="160"/>
      <c r="I19" s="160">
        <f t="shared" si="0"/>
        <v>462.757204</v>
      </c>
      <c r="J19" s="300"/>
      <c r="K19" s="158">
        <v>258.89223</v>
      </c>
      <c r="L19" s="158">
        <v>11.111148326153241</v>
      </c>
      <c r="M19" s="158">
        <v>131.3385641870483</v>
      </c>
      <c r="N19" s="158">
        <v>6.23032345589013</v>
      </c>
      <c r="O19" s="158">
        <v>15.033319396630992</v>
      </c>
      <c r="P19" s="301">
        <f t="shared" si="1"/>
        <v>422.6055853657226</v>
      </c>
      <c r="Q19" s="234">
        <f t="shared" si="2"/>
        <v>40.15161863427738</v>
      </c>
      <c r="R19" s="209">
        <f>K19/'Part-I'!P19</f>
        <v>80.1581010412506</v>
      </c>
      <c r="S19" s="209">
        <v>325.64736</v>
      </c>
      <c r="T19" s="302">
        <f t="shared" si="3"/>
        <v>96.95822536572263</v>
      </c>
      <c r="U19" s="9">
        <v>84.90853</v>
      </c>
      <c r="V19" s="24"/>
      <c r="W19" s="24">
        <f>P19-'[1]Part-II'!P19</f>
        <v>-120.40997463427743</v>
      </c>
      <c r="X19" s="24">
        <f>M19-'[1]Part-II'!M19</f>
        <v>-0.5861608129517037</v>
      </c>
    </row>
    <row r="20" spans="1:24" s="9" customFormat="1" ht="21.75" customHeight="1">
      <c r="A20" s="298">
        <v>8</v>
      </c>
      <c r="B20" s="299" t="s">
        <v>30</v>
      </c>
      <c r="C20" s="160">
        <v>52.44022539999999</v>
      </c>
      <c r="D20" s="164"/>
      <c r="E20" s="164"/>
      <c r="F20" s="327">
        <v>483.16259</v>
      </c>
      <c r="G20" s="328"/>
      <c r="H20" s="160"/>
      <c r="I20" s="160">
        <f t="shared" si="0"/>
        <v>535.6028154</v>
      </c>
      <c r="J20" s="300"/>
      <c r="K20" s="158">
        <v>339.73634758783095</v>
      </c>
      <c r="L20" s="158">
        <v>20.108661915237224</v>
      </c>
      <c r="M20" s="158">
        <v>93.92420564719922</v>
      </c>
      <c r="N20" s="158">
        <v>2.186835091719769</v>
      </c>
      <c r="O20" s="158">
        <v>5.000109342450488</v>
      </c>
      <c r="P20" s="301">
        <f t="shared" si="1"/>
        <v>460.9561595844377</v>
      </c>
      <c r="Q20" s="234">
        <f t="shared" si="2"/>
        <v>74.64665581556233</v>
      </c>
      <c r="R20" s="209">
        <f>K20/'Part-I'!P20</f>
        <v>116.19724658331513</v>
      </c>
      <c r="S20" s="209">
        <v>367.82944</v>
      </c>
      <c r="T20" s="302">
        <f t="shared" si="3"/>
        <v>93.12671958443775</v>
      </c>
      <c r="U20" s="9">
        <v>95.95</v>
      </c>
      <c r="V20" s="24"/>
      <c r="W20" s="24">
        <f>P20-'[1]Part-II'!P20</f>
        <v>60.170259584437645</v>
      </c>
      <c r="X20" s="24">
        <f>M20-'[1]Part-II'!M20</f>
        <v>-1.4381943528007923</v>
      </c>
    </row>
    <row r="21" spans="1:24" s="9" customFormat="1" ht="21.75" customHeight="1">
      <c r="A21" s="298">
        <v>9</v>
      </c>
      <c r="B21" s="299" t="s">
        <v>31</v>
      </c>
      <c r="C21" s="160">
        <v>19.63769990000008</v>
      </c>
      <c r="D21" s="164"/>
      <c r="E21" s="164"/>
      <c r="F21" s="327">
        <v>197.34018</v>
      </c>
      <c r="G21" s="328"/>
      <c r="H21" s="160"/>
      <c r="I21" s="160">
        <f t="shared" si="0"/>
        <v>216.9778799000001</v>
      </c>
      <c r="J21" s="300"/>
      <c r="K21" s="158">
        <v>139.59312925253954</v>
      </c>
      <c r="L21" s="158">
        <v>5.916295178357343</v>
      </c>
      <c r="M21" s="158">
        <v>22.083409215037896</v>
      </c>
      <c r="N21" s="158">
        <v>1.2325585870316456</v>
      </c>
      <c r="O21" s="158">
        <v>2.541225741412328</v>
      </c>
      <c r="P21" s="301">
        <f t="shared" si="1"/>
        <v>171.36661797437873</v>
      </c>
      <c r="Q21" s="234">
        <f t="shared" si="2"/>
        <v>45.61126192562136</v>
      </c>
      <c r="R21" s="209">
        <f>K21/'Part-I'!P21</f>
        <v>99.65172239814076</v>
      </c>
      <c r="S21" s="209">
        <v>147.30015999999998</v>
      </c>
      <c r="T21" s="302">
        <f t="shared" si="3"/>
        <v>24.06645797437875</v>
      </c>
      <c r="U21" s="9">
        <v>83.854181</v>
      </c>
      <c r="V21" s="24"/>
      <c r="W21" s="24">
        <f>P21-'[1]Part-II'!P21</f>
        <v>-52.00915202562129</v>
      </c>
      <c r="X21" s="24">
        <f>M21-'[1]Part-II'!M21</f>
        <v>10.142489215037896</v>
      </c>
    </row>
    <row r="22" spans="1:24" s="9" customFormat="1" ht="21.75" customHeight="1">
      <c r="A22" s="298">
        <v>10</v>
      </c>
      <c r="B22" s="299" t="s">
        <v>32</v>
      </c>
      <c r="C22" s="160">
        <v>90.76816619999994</v>
      </c>
      <c r="D22" s="164"/>
      <c r="E22" s="164"/>
      <c r="F22" s="327">
        <v>502.78123</v>
      </c>
      <c r="G22" s="328"/>
      <c r="H22" s="160"/>
      <c r="I22" s="160">
        <f t="shared" si="0"/>
        <v>593.5493961999999</v>
      </c>
      <c r="J22" s="300"/>
      <c r="K22" s="158">
        <v>362.402275234461</v>
      </c>
      <c r="L22" s="158">
        <v>12.414037246184746</v>
      </c>
      <c r="M22" s="158">
        <v>58.77271137447278</v>
      </c>
      <c r="N22" s="158">
        <v>1.7217841559727478</v>
      </c>
      <c r="O22" s="158">
        <v>4.323664828748219</v>
      </c>
      <c r="P22" s="301">
        <f t="shared" si="1"/>
        <v>439.6344728398395</v>
      </c>
      <c r="Q22" s="234">
        <f t="shared" si="2"/>
        <v>153.91492336016046</v>
      </c>
      <c r="R22" s="209">
        <f>K22/'Part-I'!P22</f>
        <v>124.17756019848444</v>
      </c>
      <c r="S22" s="209">
        <v>266.27575</v>
      </c>
      <c r="T22" s="302">
        <f t="shared" si="3"/>
        <v>173.35872283983946</v>
      </c>
      <c r="U22" s="9">
        <v>80.17361999999999</v>
      </c>
      <c r="V22" s="24"/>
      <c r="W22" s="24">
        <f>P22-'[1]Part-II'!P22</f>
        <v>-115.09975716016055</v>
      </c>
      <c r="X22" s="24">
        <f>M22-'[1]Part-II'!M22</f>
        <v>-88.32639862552722</v>
      </c>
    </row>
    <row r="23" spans="1:24" s="9" customFormat="1" ht="21.75" customHeight="1">
      <c r="A23" s="298">
        <v>11</v>
      </c>
      <c r="B23" s="299" t="s">
        <v>33</v>
      </c>
      <c r="C23" s="160">
        <v>10.260448999999966</v>
      </c>
      <c r="D23" s="164"/>
      <c r="E23" s="164"/>
      <c r="F23" s="327">
        <v>105.09407</v>
      </c>
      <c r="G23" s="328"/>
      <c r="H23" s="160"/>
      <c r="I23" s="160">
        <f t="shared" si="0"/>
        <v>115.35451899999997</v>
      </c>
      <c r="J23" s="300"/>
      <c r="K23" s="158">
        <v>60.936835312732846</v>
      </c>
      <c r="L23" s="158">
        <v>4.5914716273184375</v>
      </c>
      <c r="M23" s="158">
        <v>29.604229178471446</v>
      </c>
      <c r="N23" s="158">
        <v>6.855071880668655</v>
      </c>
      <c r="O23" s="158">
        <v>0.9394075709360175</v>
      </c>
      <c r="P23" s="301">
        <f t="shared" si="1"/>
        <v>102.9270155701274</v>
      </c>
      <c r="Q23" s="234">
        <f t="shared" si="2"/>
        <v>12.427503429872573</v>
      </c>
      <c r="R23" s="209">
        <f>K23/'Part-I'!P23</f>
        <v>98.4169699964999</v>
      </c>
      <c r="S23" s="209">
        <v>73.37846</v>
      </c>
      <c r="T23" s="302">
        <f t="shared" si="3"/>
        <v>29.54855557012739</v>
      </c>
      <c r="U23" s="9">
        <v>29.66637</v>
      </c>
      <c r="V23" s="24"/>
      <c r="W23" s="24">
        <f>P23-'[1]Part-II'!P23</f>
        <v>-156.9288444298726</v>
      </c>
      <c r="X23" s="24">
        <f>M23-'[1]Part-II'!M23</f>
        <v>-6.1126508215285575</v>
      </c>
    </row>
    <row r="24" spans="1:24" s="9" customFormat="1" ht="21.75" customHeight="1">
      <c r="A24" s="298">
        <v>12</v>
      </c>
      <c r="B24" s="299" t="s">
        <v>34</v>
      </c>
      <c r="C24" s="160">
        <v>15.641735899999997</v>
      </c>
      <c r="D24" s="164"/>
      <c r="E24" s="164"/>
      <c r="F24" s="327">
        <v>269.89357</v>
      </c>
      <c r="G24" s="328"/>
      <c r="H24" s="160"/>
      <c r="I24" s="160">
        <f t="shared" si="0"/>
        <v>285.5353059</v>
      </c>
      <c r="J24" s="300"/>
      <c r="K24" s="158">
        <v>136.09735144795778</v>
      </c>
      <c r="L24" s="158">
        <v>5.7510873070254185</v>
      </c>
      <c r="M24" s="158">
        <v>22.19837411591432</v>
      </c>
      <c r="N24" s="158">
        <v>1.485642983883163</v>
      </c>
      <c r="O24" s="158">
        <v>8.02179862060554</v>
      </c>
      <c r="P24" s="301">
        <f t="shared" si="1"/>
        <v>173.55425447538622</v>
      </c>
      <c r="Q24" s="234">
        <f t="shared" si="2"/>
        <v>111.98105142461381</v>
      </c>
      <c r="R24" s="209">
        <f>K24/'Part-I'!P24</f>
        <v>101.75959403633642</v>
      </c>
      <c r="S24" s="209">
        <v>158.22349</v>
      </c>
      <c r="T24" s="302">
        <f t="shared" si="3"/>
        <v>15.330764475386218</v>
      </c>
      <c r="U24" s="9">
        <v>52.48554</v>
      </c>
      <c r="V24" s="24"/>
      <c r="W24" s="24">
        <f>P24-'[1]Part-II'!P24</f>
        <v>-50.620985524613786</v>
      </c>
      <c r="X24" s="24">
        <f>M24-'[1]Part-II'!M24</f>
        <v>-18.791760884085683</v>
      </c>
    </row>
    <row r="25" spans="1:24" s="9" customFormat="1" ht="21.75" customHeight="1">
      <c r="A25" s="298">
        <v>13</v>
      </c>
      <c r="B25" s="299" t="s">
        <v>35</v>
      </c>
      <c r="C25" s="160">
        <v>36.488015200000085</v>
      </c>
      <c r="D25" s="164"/>
      <c r="E25" s="164"/>
      <c r="F25" s="327">
        <v>284.65985</v>
      </c>
      <c r="G25" s="328"/>
      <c r="H25" s="160"/>
      <c r="I25" s="160">
        <f t="shared" si="0"/>
        <v>321.14786520000007</v>
      </c>
      <c r="J25" s="300"/>
      <c r="K25" s="158">
        <v>156.59394719171354</v>
      </c>
      <c r="L25" s="158">
        <v>10.125160500692232</v>
      </c>
      <c r="M25" s="158">
        <v>51.03101602246888</v>
      </c>
      <c r="N25" s="158">
        <v>3.4075523046331857</v>
      </c>
      <c r="O25" s="158">
        <v>30.375138875087682</v>
      </c>
      <c r="P25" s="301">
        <f t="shared" si="1"/>
        <v>251.53281489459553</v>
      </c>
      <c r="Q25" s="234">
        <f t="shared" si="2"/>
        <v>69.61505030540454</v>
      </c>
      <c r="R25" s="209">
        <f>K25/'Part-I'!P25</f>
        <v>142.24304625504232</v>
      </c>
      <c r="S25" s="209">
        <v>198.21515</v>
      </c>
      <c r="T25" s="302">
        <f t="shared" si="3"/>
        <v>53.31766489459554</v>
      </c>
      <c r="U25" s="9">
        <v>61.02503</v>
      </c>
      <c r="V25" s="24"/>
      <c r="W25" s="24">
        <f>P25-'[1]Part-II'!P25</f>
        <v>-171.65008010540444</v>
      </c>
      <c r="X25" s="24">
        <f>M25-'[1]Part-II'!M25</f>
        <v>6.511236022468886</v>
      </c>
    </row>
    <row r="26" spans="1:24" s="8" customFormat="1" ht="19.5" customHeight="1">
      <c r="A26" s="15"/>
      <c r="B26" s="173" t="s">
        <v>5</v>
      </c>
      <c r="C26" s="16">
        <f aca="true" t="shared" si="4" ref="C26:H26">SUM(C13:C25)</f>
        <v>506.0905897000002</v>
      </c>
      <c r="D26" s="16">
        <f t="shared" si="4"/>
        <v>0</v>
      </c>
      <c r="E26" s="16">
        <f t="shared" si="4"/>
        <v>0</v>
      </c>
      <c r="F26" s="329">
        <f>SUM(F13:F25)</f>
        <v>5530.02387</v>
      </c>
      <c r="G26" s="330"/>
      <c r="H26" s="16">
        <f t="shared" si="4"/>
        <v>0</v>
      </c>
      <c r="I26" s="16">
        <f aca="true" t="shared" si="5" ref="I26:P26">SUM(I13:I25)</f>
        <v>6036.1144597</v>
      </c>
      <c r="J26" s="16">
        <f t="shared" si="5"/>
        <v>0</v>
      </c>
      <c r="K26" s="17">
        <f t="shared" si="5"/>
        <v>3540.840948099898</v>
      </c>
      <c r="L26" s="17">
        <f t="shared" si="5"/>
        <v>194.51370499204432</v>
      </c>
      <c r="M26" s="17">
        <f t="shared" si="5"/>
        <v>1167.0880502287462</v>
      </c>
      <c r="N26" s="17">
        <f t="shared" si="5"/>
        <v>97.89244992052056</v>
      </c>
      <c r="O26" s="17">
        <f t="shared" si="5"/>
        <v>111.5379765001211</v>
      </c>
      <c r="P26" s="17">
        <f t="shared" si="5"/>
        <v>5111.87312974133</v>
      </c>
      <c r="Q26" s="231">
        <f>SUM(Q13:Q25)</f>
        <v>924.2413299586707</v>
      </c>
      <c r="R26" s="231">
        <f>SUM(R13:R25)</f>
        <v>1430.8949681441807</v>
      </c>
      <c r="S26" s="231">
        <f>SUM(S13:S25)</f>
        <v>4111.635285999999</v>
      </c>
      <c r="T26" s="231">
        <f>SUM(T13:T25)</f>
        <v>1000.2378437413297</v>
      </c>
      <c r="U26" s="231">
        <f>SUM(U13:U25)</f>
        <v>969.5746310000002</v>
      </c>
      <c r="W26" s="24">
        <f>P26-'[1]Part-II'!P26</f>
        <v>-922.3239752586687</v>
      </c>
      <c r="X26" s="24">
        <f>M26-'[1]Part-II'!M26</f>
        <v>-96.33124977125385</v>
      </c>
    </row>
    <row r="27" spans="1:21" s="211" customFormat="1" ht="15.75">
      <c r="A27" s="212">
        <v>1</v>
      </c>
      <c r="B27" s="213" t="s">
        <v>50</v>
      </c>
      <c r="C27" s="171">
        <v>222.78</v>
      </c>
      <c r="D27" s="170"/>
      <c r="E27" s="171"/>
      <c r="F27" s="268">
        <v>82.26184</v>
      </c>
      <c r="G27" s="269"/>
      <c r="H27" s="171"/>
      <c r="I27" s="164">
        <f>SUM(C27:H27)</f>
        <v>305.04184</v>
      </c>
      <c r="J27" s="214"/>
      <c r="K27" s="165">
        <v>110.44</v>
      </c>
      <c r="L27" s="165"/>
      <c r="M27" s="165"/>
      <c r="N27" s="165"/>
      <c r="O27" s="165"/>
      <c r="P27" s="165">
        <f t="shared" si="1"/>
        <v>110.44</v>
      </c>
      <c r="Q27" s="234">
        <f t="shared" si="2"/>
        <v>194.60183999999998</v>
      </c>
      <c r="R27" s="210"/>
      <c r="S27" s="210">
        <v>83.25</v>
      </c>
      <c r="T27" s="210"/>
      <c r="U27" s="210"/>
    </row>
    <row r="28" spans="1:21" s="9" customFormat="1" ht="15.75">
      <c r="A28" s="18">
        <v>2</v>
      </c>
      <c r="B28" s="174" t="s">
        <v>106</v>
      </c>
      <c r="C28" s="156">
        <v>983.81</v>
      </c>
      <c r="D28" s="170"/>
      <c r="E28" s="171">
        <f>555.56+333.33</f>
        <v>888.8899999999999</v>
      </c>
      <c r="F28" s="171">
        <f>2000+1000+100+900</f>
        <v>4000</v>
      </c>
      <c r="G28" s="156">
        <v>0</v>
      </c>
      <c r="H28" s="156">
        <v>0</v>
      </c>
      <c r="I28" s="160">
        <f>SUM(C28:H28)</f>
        <v>5872.7</v>
      </c>
      <c r="J28" s="157"/>
      <c r="K28" s="158"/>
      <c r="L28" s="158"/>
      <c r="M28" s="158"/>
      <c r="N28" s="158">
        <v>18.44619</v>
      </c>
      <c r="O28" s="158">
        <v>13.983789999999999</v>
      </c>
      <c r="P28" s="159">
        <f t="shared" si="1"/>
        <v>32.42998</v>
      </c>
      <c r="Q28" s="232"/>
      <c r="R28" s="199"/>
      <c r="S28" s="199">
        <v>29.33462</v>
      </c>
      <c r="T28" s="199"/>
      <c r="U28" s="199"/>
    </row>
    <row r="29" spans="1:21" s="19" customFormat="1" ht="19.5" customHeight="1">
      <c r="A29" s="174"/>
      <c r="B29" s="175" t="s">
        <v>5</v>
      </c>
      <c r="C29" s="161">
        <f>SUM(C27:C28)</f>
        <v>1206.59</v>
      </c>
      <c r="D29" s="161">
        <f aca="true" t="shared" si="6" ref="D29:O29">SUM(D27:D28)</f>
        <v>0</v>
      </c>
      <c r="E29" s="161">
        <f>SUM(E27:E28)</f>
        <v>888.8899999999999</v>
      </c>
      <c r="F29" s="161">
        <f>F28</f>
        <v>4000</v>
      </c>
      <c r="G29" s="161">
        <f>SUM(G27:G28)</f>
        <v>0</v>
      </c>
      <c r="H29" s="161">
        <f t="shared" si="6"/>
        <v>0</v>
      </c>
      <c r="I29" s="161">
        <f>SUM(I27:I28)</f>
        <v>6177.74184</v>
      </c>
      <c r="J29" s="162"/>
      <c r="K29" s="163">
        <f t="shared" si="6"/>
        <v>110.44</v>
      </c>
      <c r="L29" s="163">
        <f t="shared" si="6"/>
        <v>0</v>
      </c>
      <c r="M29" s="163">
        <f t="shared" si="6"/>
        <v>0</v>
      </c>
      <c r="N29" s="163">
        <f t="shared" si="6"/>
        <v>18.44619</v>
      </c>
      <c r="O29" s="163">
        <f t="shared" si="6"/>
        <v>13.983789999999999</v>
      </c>
      <c r="P29" s="163">
        <f>SUM(K29:O29)</f>
        <v>142.86998</v>
      </c>
      <c r="Q29" s="233"/>
      <c r="R29" s="203"/>
      <c r="S29" s="163">
        <f>SUM(N29:R29)</f>
        <v>175.29996</v>
      </c>
      <c r="T29" s="203"/>
      <c r="U29" s="203"/>
    </row>
    <row r="30" spans="1:22" s="9" customFormat="1" ht="15.75">
      <c r="A30" s="176"/>
      <c r="B30" s="177" t="s">
        <v>51</v>
      </c>
      <c r="C30" s="20">
        <f aca="true" t="shared" si="7" ref="C30:O30">C26+C29</f>
        <v>1712.6805897000002</v>
      </c>
      <c r="D30" s="20">
        <f t="shared" si="7"/>
        <v>0</v>
      </c>
      <c r="E30" s="20">
        <f>E29</f>
        <v>888.8899999999999</v>
      </c>
      <c r="F30" s="20">
        <f>F29</f>
        <v>4000</v>
      </c>
      <c r="G30" s="20">
        <f>G26+G29</f>
        <v>0</v>
      </c>
      <c r="H30" s="20">
        <f t="shared" si="7"/>
        <v>0</v>
      </c>
      <c r="I30" s="20">
        <f>SUM(C30:H30)</f>
        <v>6601.5705897</v>
      </c>
      <c r="J30" s="20">
        <f>J26</f>
        <v>0</v>
      </c>
      <c r="K30" s="21">
        <f t="shared" si="7"/>
        <v>3651.280948099898</v>
      </c>
      <c r="L30" s="21">
        <f t="shared" si="7"/>
        <v>194.51370499204432</v>
      </c>
      <c r="M30" s="21">
        <f t="shared" si="7"/>
        <v>1167.0880502287462</v>
      </c>
      <c r="N30" s="21">
        <f t="shared" si="7"/>
        <v>116.33863992052056</v>
      </c>
      <c r="O30" s="21">
        <f t="shared" si="7"/>
        <v>125.5217665001211</v>
      </c>
      <c r="P30" s="21">
        <f>P26+P29</f>
        <v>5254.74310974133</v>
      </c>
      <c r="Q30" s="209">
        <f>I30-P30</f>
        <v>1346.8274799586698</v>
      </c>
      <c r="R30" s="204">
        <v>5238.43376</v>
      </c>
      <c r="S30" s="21">
        <f>S26+S29</f>
        <v>4286.935245999999</v>
      </c>
      <c r="T30" s="204"/>
      <c r="U30" s="199">
        <f>P30-R30</f>
        <v>16.309349741330152</v>
      </c>
      <c r="V30" s="198"/>
    </row>
    <row r="31" spans="1:20" s="9" customFormat="1" ht="22.5" customHeight="1">
      <c r="A31" s="193"/>
      <c r="B31" s="194"/>
      <c r="C31" s="194"/>
      <c r="D31" s="194"/>
      <c r="E31" s="194"/>
      <c r="F31" s="194"/>
      <c r="G31" s="194"/>
      <c r="H31" s="194"/>
      <c r="I31" s="246"/>
      <c r="J31" s="246"/>
      <c r="K31" s="189"/>
      <c r="M31" s="24"/>
      <c r="N31" s="317"/>
      <c r="O31" s="201"/>
      <c r="P31" s="23"/>
      <c r="Q31" s="23"/>
      <c r="R31" s="209">
        <f>R24-S24</f>
        <v>-56.463895963663575</v>
      </c>
      <c r="S31" s="209">
        <f>R31+R17</f>
        <v>66.56390238283417</v>
      </c>
      <c r="T31" s="235"/>
    </row>
    <row r="32" spans="1:17" s="9" customFormat="1" ht="36.75" customHeight="1">
      <c r="A32" s="319" t="s">
        <v>145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M32" s="24"/>
      <c r="N32" s="172"/>
      <c r="O32" s="318"/>
      <c r="P32" s="23"/>
      <c r="Q32" s="289"/>
    </row>
    <row r="33" spans="2:17" s="9" customFormat="1" ht="22.5" customHeight="1">
      <c r="B33" s="19"/>
      <c r="C33" s="199"/>
      <c r="D33" s="264"/>
      <c r="K33" s="182"/>
      <c r="M33" s="24"/>
      <c r="N33" s="115" t="s">
        <v>134</v>
      </c>
      <c r="P33" s="23"/>
      <c r="Q33" s="23"/>
    </row>
    <row r="34" spans="2:17" s="9" customFormat="1" ht="20.25" customHeight="1"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17" t="s">
        <v>135</v>
      </c>
      <c r="O34" s="166"/>
      <c r="P34" s="166"/>
      <c r="Q34" s="166"/>
    </row>
    <row r="35" spans="4:14" s="9" customFormat="1" ht="15.75">
      <c r="D35" s="22"/>
      <c r="J35" s="199"/>
      <c r="K35" s="199"/>
      <c r="N35" s="117" t="s">
        <v>115</v>
      </c>
    </row>
    <row r="36" spans="2:17" s="9" customFormat="1" ht="18.75">
      <c r="B36" s="19"/>
      <c r="D36" s="22"/>
      <c r="M36" s="167"/>
      <c r="N36" s="119" t="s">
        <v>136</v>
      </c>
      <c r="O36" s="168"/>
      <c r="P36" s="168"/>
      <c r="Q36" s="168"/>
    </row>
    <row r="37" spans="2:17" s="9" customFormat="1" ht="18.75">
      <c r="B37" s="19"/>
      <c r="D37" s="22"/>
      <c r="F37" s="200"/>
      <c r="G37" s="200"/>
      <c r="H37" s="201"/>
      <c r="M37" s="167"/>
      <c r="N37" s="117" t="s">
        <v>117</v>
      </c>
      <c r="O37" s="168"/>
      <c r="P37" s="168"/>
      <c r="Q37" s="168"/>
    </row>
    <row r="38" spans="3:8" ht="15">
      <c r="C38" s="263"/>
      <c r="F38" s="202"/>
      <c r="G38" s="202"/>
      <c r="H38" s="201"/>
    </row>
    <row r="43" ht="15">
      <c r="Q43" s="4" t="s">
        <v>119</v>
      </c>
    </row>
  </sheetData>
  <sheetProtection/>
  <mergeCells count="43">
    <mergeCell ref="V10:V12"/>
    <mergeCell ref="W10:W12"/>
    <mergeCell ref="R10:R12"/>
    <mergeCell ref="S10:S12"/>
    <mergeCell ref="T10:T12"/>
    <mergeCell ref="U10:U12"/>
    <mergeCell ref="Q10:Q12"/>
    <mergeCell ref="A9:A11"/>
    <mergeCell ref="I9:I11"/>
    <mergeCell ref="K9:P9"/>
    <mergeCell ref="J9:J11"/>
    <mergeCell ref="K10:K11"/>
    <mergeCell ref="L10:L11"/>
    <mergeCell ref="M10:M11"/>
    <mergeCell ref="P10:P11"/>
    <mergeCell ref="N10:O10"/>
    <mergeCell ref="H9:H11"/>
    <mergeCell ref="F9:G9"/>
    <mergeCell ref="F10:F11"/>
    <mergeCell ref="G10:G11"/>
    <mergeCell ref="N1:P1"/>
    <mergeCell ref="A2:P2"/>
    <mergeCell ref="A4:P4"/>
    <mergeCell ref="A6:P6"/>
    <mergeCell ref="F26:G26"/>
    <mergeCell ref="E10:E11"/>
    <mergeCell ref="B9:B11"/>
    <mergeCell ref="C9:C11"/>
    <mergeCell ref="D10:D11"/>
    <mergeCell ref="D9:E9"/>
    <mergeCell ref="F21:G21"/>
    <mergeCell ref="F22:G22"/>
    <mergeCell ref="F23:G23"/>
    <mergeCell ref="F24:G24"/>
    <mergeCell ref="F25:G25"/>
    <mergeCell ref="F13:G13"/>
    <mergeCell ref="F14:G14"/>
    <mergeCell ref="F15:G15"/>
    <mergeCell ref="F16:G16"/>
    <mergeCell ref="F17:G17"/>
    <mergeCell ref="F18:G18"/>
    <mergeCell ref="F19:G19"/>
    <mergeCell ref="F20:G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3"/>
  <colBreaks count="1" manualBreakCount="1">
    <brk id="17" max="3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7"/>
  <sheetViews>
    <sheetView view="pageBreakPreview" zoomScale="85" zoomScaleNormal="85" zoomScaleSheetLayoutView="85" workbookViewId="0" topLeftCell="AM1">
      <pane ySplit="12" topLeftCell="BM13" activePane="bottomLeft" state="frozen"/>
      <selection pane="topLeft" activeCell="I17" sqref="I17"/>
      <selection pane="bottomLeft" activeCell="BE14" sqref="BE14:BF14"/>
    </sheetView>
  </sheetViews>
  <sheetFormatPr defaultColWidth="9.140625" defaultRowHeight="15"/>
  <cols>
    <col min="1" max="1" width="4.140625" style="52" customWidth="1"/>
    <col min="2" max="2" width="19.57421875" style="78" bestFit="1" customWidth="1"/>
    <col min="3" max="4" width="7.57421875" style="52" customWidth="1"/>
    <col min="5" max="5" width="9.57421875" style="52" customWidth="1"/>
    <col min="6" max="18" width="7.57421875" style="52" customWidth="1"/>
    <col min="19" max="19" width="8.421875" style="52" customWidth="1"/>
    <col min="20" max="20" width="7.57421875" style="52" customWidth="1"/>
    <col min="21" max="26" width="8.00390625" style="52" customWidth="1"/>
    <col min="27" max="27" width="9.00390625" style="52" customWidth="1"/>
    <col min="28" max="29" width="8.00390625" style="52" customWidth="1"/>
    <col min="30" max="30" width="9.57421875" style="52" customWidth="1"/>
    <col min="31" max="38" width="8.00390625" style="52" customWidth="1"/>
    <col min="39" max="40" width="7.00390625" style="52" customWidth="1"/>
    <col min="41" max="41" width="7.57421875" style="52" customWidth="1"/>
    <col min="42" max="42" width="6.28125" style="52" customWidth="1"/>
    <col min="43" max="43" width="6.7109375" style="52" customWidth="1"/>
    <col min="44" max="44" width="7.00390625" style="52" customWidth="1"/>
    <col min="45" max="45" width="6.00390625" style="52" customWidth="1"/>
    <col min="46" max="46" width="6.28125" style="52" customWidth="1"/>
    <col min="47" max="47" width="7.57421875" style="52" customWidth="1"/>
    <col min="48" max="48" width="7.28125" style="52" customWidth="1"/>
    <col min="49" max="49" width="6.421875" style="52" customWidth="1"/>
    <col min="50" max="50" width="7.57421875" style="52" customWidth="1"/>
    <col min="51" max="51" width="6.00390625" style="52" customWidth="1"/>
    <col min="52" max="52" width="6.28125" style="52" customWidth="1"/>
    <col min="53" max="53" width="7.57421875" style="52" customWidth="1"/>
    <col min="54" max="54" width="6.28125" style="52" customWidth="1"/>
    <col min="55" max="55" width="6.57421875" style="52" customWidth="1"/>
    <col min="56" max="56" width="7.00390625" style="52" customWidth="1"/>
    <col min="57" max="57" width="6.140625" style="52" customWidth="1"/>
    <col min="58" max="59" width="7.00390625" style="52" customWidth="1"/>
    <col min="60" max="60" width="6.57421875" style="52" customWidth="1"/>
    <col min="61" max="61" width="7.140625" style="52" customWidth="1"/>
    <col min="62" max="62" width="6.7109375" style="52" customWidth="1"/>
    <col min="63" max="16384" width="9.140625" style="52" customWidth="1"/>
  </cols>
  <sheetData>
    <row r="1" spans="1:62" s="48" customFormat="1" ht="16.5">
      <c r="A1" s="46"/>
      <c r="B1" s="47"/>
      <c r="Q1" s="366" t="s">
        <v>110</v>
      </c>
      <c r="R1" s="366"/>
      <c r="S1" s="366"/>
      <c r="T1" s="366"/>
      <c r="AJ1" s="366" t="s">
        <v>110</v>
      </c>
      <c r="AK1" s="366"/>
      <c r="AL1" s="366"/>
      <c r="AM1" s="49"/>
      <c r="AN1" s="49"/>
      <c r="BH1" s="366" t="s">
        <v>110</v>
      </c>
      <c r="BI1" s="366"/>
      <c r="BJ1" s="366"/>
    </row>
    <row r="2" spans="1:62" s="50" customFormat="1" ht="22.5" customHeight="1">
      <c r="A2" s="373" t="s">
        <v>138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 t="s">
        <v>138</v>
      </c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 t="s">
        <v>138</v>
      </c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  <c r="BG2" s="373"/>
      <c r="BH2" s="373"/>
      <c r="BI2" s="373"/>
      <c r="BJ2" s="373"/>
    </row>
    <row r="3" spans="1:40" ht="15" customHeight="1">
      <c r="A3" s="51"/>
      <c r="B3" s="51"/>
      <c r="U3" s="51"/>
      <c r="V3" s="51"/>
      <c r="AM3" s="51"/>
      <c r="AN3" s="51"/>
    </row>
    <row r="4" spans="1:62" s="53" customFormat="1" ht="19.5" customHeight="1">
      <c r="A4" s="374" t="s">
        <v>37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 t="s">
        <v>37</v>
      </c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 t="s">
        <v>37</v>
      </c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</row>
    <row r="5" spans="1:40" ht="13.5" customHeight="1">
      <c r="A5" s="54"/>
      <c r="B5" s="54"/>
      <c r="U5" s="54"/>
      <c r="V5" s="54"/>
      <c r="AM5" s="54"/>
      <c r="AN5" s="54"/>
    </row>
    <row r="6" spans="1:62" s="55" customFormat="1" ht="22.5" customHeight="1">
      <c r="A6" s="371" t="s">
        <v>141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 t="s">
        <v>141</v>
      </c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 t="s">
        <v>141</v>
      </c>
      <c r="AN6" s="371"/>
      <c r="AO6" s="371"/>
      <c r="AP6" s="371"/>
      <c r="AQ6" s="371"/>
      <c r="AR6" s="371"/>
      <c r="AS6" s="371"/>
      <c r="AT6" s="371"/>
      <c r="AU6" s="371"/>
      <c r="AV6" s="371"/>
      <c r="AW6" s="371"/>
      <c r="AX6" s="371"/>
      <c r="AY6" s="371"/>
      <c r="AZ6" s="371"/>
      <c r="BA6" s="371"/>
      <c r="BB6" s="371"/>
      <c r="BC6" s="371"/>
      <c r="BD6" s="371"/>
      <c r="BE6" s="371"/>
      <c r="BF6" s="371"/>
      <c r="BG6" s="371"/>
      <c r="BH6" s="371"/>
      <c r="BI6" s="371"/>
      <c r="BJ6" s="371"/>
    </row>
    <row r="7" spans="1:2" ht="13.5" customHeight="1">
      <c r="A7" s="54"/>
      <c r="B7" s="54"/>
    </row>
    <row r="8" spans="1:2" ht="21" customHeight="1">
      <c r="A8" s="56" t="s">
        <v>38</v>
      </c>
      <c r="B8" s="54"/>
    </row>
    <row r="9" spans="2:62" ht="20.25">
      <c r="B9" s="52"/>
      <c r="C9" s="372">
        <v>1</v>
      </c>
      <c r="D9" s="372"/>
      <c r="E9" s="372"/>
      <c r="F9" s="372"/>
      <c r="G9" s="372"/>
      <c r="H9" s="372"/>
      <c r="I9" s="372">
        <v>2</v>
      </c>
      <c r="J9" s="372"/>
      <c r="K9" s="372"/>
      <c r="L9" s="372"/>
      <c r="M9" s="372"/>
      <c r="N9" s="372"/>
      <c r="O9" s="372">
        <v>3</v>
      </c>
      <c r="P9" s="372"/>
      <c r="Q9" s="372"/>
      <c r="R9" s="372"/>
      <c r="S9" s="372"/>
      <c r="T9" s="372"/>
      <c r="U9" s="372">
        <v>4</v>
      </c>
      <c r="V9" s="372"/>
      <c r="W9" s="372"/>
      <c r="X9" s="372"/>
      <c r="Y9" s="372"/>
      <c r="Z9" s="372"/>
      <c r="AA9" s="372">
        <v>5</v>
      </c>
      <c r="AB9" s="372"/>
      <c r="AC9" s="372"/>
      <c r="AD9" s="372"/>
      <c r="AE9" s="372"/>
      <c r="AF9" s="372"/>
      <c r="AG9" s="375">
        <v>6</v>
      </c>
      <c r="AH9" s="375"/>
      <c r="AI9" s="375"/>
      <c r="AJ9" s="375"/>
      <c r="AK9" s="375"/>
      <c r="AL9" s="375"/>
      <c r="AM9" s="375">
        <v>7</v>
      </c>
      <c r="AN9" s="375"/>
      <c r="AO9" s="375"/>
      <c r="AP9" s="375"/>
      <c r="AQ9" s="375"/>
      <c r="AR9" s="375"/>
      <c r="AS9" s="375">
        <v>8</v>
      </c>
      <c r="AT9" s="375"/>
      <c r="AU9" s="375"/>
      <c r="AV9" s="375"/>
      <c r="AW9" s="375"/>
      <c r="AX9" s="375"/>
      <c r="AY9" s="375">
        <v>9</v>
      </c>
      <c r="AZ9" s="375"/>
      <c r="BA9" s="375"/>
      <c r="BB9" s="375"/>
      <c r="BC9" s="375"/>
      <c r="BD9" s="375"/>
      <c r="BE9" s="387">
        <v>10</v>
      </c>
      <c r="BF9" s="387"/>
      <c r="BG9" s="387"/>
      <c r="BH9" s="387"/>
      <c r="BI9" s="387"/>
      <c r="BJ9" s="387"/>
    </row>
    <row r="10" spans="1:62" s="57" customFormat="1" ht="22.5" customHeight="1">
      <c r="A10" s="378" t="s">
        <v>0</v>
      </c>
      <c r="B10" s="381" t="s">
        <v>111</v>
      </c>
      <c r="C10" s="367" t="s">
        <v>58</v>
      </c>
      <c r="D10" s="367"/>
      <c r="E10" s="367"/>
      <c r="F10" s="367"/>
      <c r="G10" s="367"/>
      <c r="H10" s="367"/>
      <c r="I10" s="384" t="s">
        <v>59</v>
      </c>
      <c r="J10" s="385"/>
      <c r="K10" s="385"/>
      <c r="L10" s="385"/>
      <c r="M10" s="385"/>
      <c r="N10" s="386"/>
      <c r="O10" s="384" t="s">
        <v>60</v>
      </c>
      <c r="P10" s="385"/>
      <c r="Q10" s="385"/>
      <c r="R10" s="385"/>
      <c r="S10" s="385"/>
      <c r="T10" s="386"/>
      <c r="U10" s="384" t="s">
        <v>112</v>
      </c>
      <c r="V10" s="385"/>
      <c r="W10" s="385"/>
      <c r="X10" s="385"/>
      <c r="Y10" s="385"/>
      <c r="Z10" s="385"/>
      <c r="AA10" s="384" t="s">
        <v>61</v>
      </c>
      <c r="AB10" s="385"/>
      <c r="AC10" s="385"/>
      <c r="AD10" s="385"/>
      <c r="AE10" s="385"/>
      <c r="AF10" s="385"/>
      <c r="AG10" s="367" t="s">
        <v>62</v>
      </c>
      <c r="AH10" s="367"/>
      <c r="AI10" s="367"/>
      <c r="AJ10" s="367"/>
      <c r="AK10" s="367"/>
      <c r="AL10" s="367"/>
      <c r="AM10" s="367" t="s">
        <v>63</v>
      </c>
      <c r="AN10" s="367"/>
      <c r="AO10" s="367"/>
      <c r="AP10" s="367"/>
      <c r="AQ10" s="367"/>
      <c r="AR10" s="367"/>
      <c r="AS10" s="367" t="s">
        <v>64</v>
      </c>
      <c r="AT10" s="367"/>
      <c r="AU10" s="367"/>
      <c r="AV10" s="367"/>
      <c r="AW10" s="367"/>
      <c r="AX10" s="367"/>
      <c r="AY10" s="367" t="s">
        <v>65</v>
      </c>
      <c r="AZ10" s="367"/>
      <c r="BA10" s="367"/>
      <c r="BB10" s="367"/>
      <c r="BC10" s="367"/>
      <c r="BD10" s="367"/>
      <c r="BE10" s="367" t="s">
        <v>116</v>
      </c>
      <c r="BF10" s="367"/>
      <c r="BG10" s="367"/>
      <c r="BH10" s="367"/>
      <c r="BI10" s="367"/>
      <c r="BJ10" s="367"/>
    </row>
    <row r="11" spans="1:62" s="57" customFormat="1" ht="28.5" customHeight="1">
      <c r="A11" s="379"/>
      <c r="B11" s="382"/>
      <c r="C11" s="367" t="s">
        <v>66</v>
      </c>
      <c r="D11" s="367"/>
      <c r="E11" s="367"/>
      <c r="F11" s="367" t="s">
        <v>67</v>
      </c>
      <c r="G11" s="367"/>
      <c r="H11" s="367"/>
      <c r="I11" s="367" t="s">
        <v>66</v>
      </c>
      <c r="J11" s="367"/>
      <c r="K11" s="367"/>
      <c r="L11" s="367" t="s">
        <v>67</v>
      </c>
      <c r="M11" s="367"/>
      <c r="N11" s="367"/>
      <c r="O11" s="367" t="s">
        <v>66</v>
      </c>
      <c r="P11" s="367"/>
      <c r="Q11" s="367"/>
      <c r="R11" s="367" t="s">
        <v>67</v>
      </c>
      <c r="S11" s="367"/>
      <c r="T11" s="367"/>
      <c r="U11" s="367" t="s">
        <v>66</v>
      </c>
      <c r="V11" s="367"/>
      <c r="W11" s="367"/>
      <c r="X11" s="367" t="s">
        <v>67</v>
      </c>
      <c r="Y11" s="367"/>
      <c r="Z11" s="367"/>
      <c r="AA11" s="367" t="s">
        <v>66</v>
      </c>
      <c r="AB11" s="367"/>
      <c r="AC11" s="367"/>
      <c r="AD11" s="367" t="s">
        <v>67</v>
      </c>
      <c r="AE11" s="367"/>
      <c r="AF11" s="367"/>
      <c r="AG11" s="367" t="s">
        <v>66</v>
      </c>
      <c r="AH11" s="367"/>
      <c r="AI11" s="367"/>
      <c r="AJ11" s="367" t="s">
        <v>67</v>
      </c>
      <c r="AK11" s="367"/>
      <c r="AL11" s="367"/>
      <c r="AM11" s="367" t="s">
        <v>66</v>
      </c>
      <c r="AN11" s="367"/>
      <c r="AO11" s="367"/>
      <c r="AP11" s="367" t="s">
        <v>67</v>
      </c>
      <c r="AQ11" s="367"/>
      <c r="AR11" s="367"/>
      <c r="AS11" s="367" t="s">
        <v>66</v>
      </c>
      <c r="AT11" s="367"/>
      <c r="AU11" s="367"/>
      <c r="AV11" s="367" t="s">
        <v>67</v>
      </c>
      <c r="AW11" s="367"/>
      <c r="AX11" s="367"/>
      <c r="AY11" s="367" t="s">
        <v>66</v>
      </c>
      <c r="AZ11" s="367"/>
      <c r="BA11" s="367"/>
      <c r="BB11" s="367" t="s">
        <v>67</v>
      </c>
      <c r="BC11" s="367"/>
      <c r="BD11" s="367"/>
      <c r="BE11" s="367" t="s">
        <v>66</v>
      </c>
      <c r="BF11" s="367"/>
      <c r="BG11" s="367"/>
      <c r="BH11" s="367" t="s">
        <v>67</v>
      </c>
      <c r="BI11" s="367"/>
      <c r="BJ11" s="367"/>
    </row>
    <row r="12" spans="1:62" s="58" customFormat="1" ht="28.5" customHeight="1">
      <c r="A12" s="380"/>
      <c r="B12" s="383"/>
      <c r="C12" s="370" t="s">
        <v>68</v>
      </c>
      <c r="D12" s="370"/>
      <c r="E12" s="368" t="s">
        <v>69</v>
      </c>
      <c r="F12" s="370" t="s">
        <v>68</v>
      </c>
      <c r="G12" s="370"/>
      <c r="H12" s="368" t="s">
        <v>69</v>
      </c>
      <c r="I12" s="370" t="s">
        <v>68</v>
      </c>
      <c r="J12" s="370"/>
      <c r="K12" s="368" t="s">
        <v>69</v>
      </c>
      <c r="L12" s="370" t="s">
        <v>68</v>
      </c>
      <c r="M12" s="370"/>
      <c r="N12" s="368" t="s">
        <v>69</v>
      </c>
      <c r="O12" s="370" t="s">
        <v>68</v>
      </c>
      <c r="P12" s="370"/>
      <c r="Q12" s="368" t="s">
        <v>69</v>
      </c>
      <c r="R12" s="370" t="s">
        <v>68</v>
      </c>
      <c r="S12" s="370"/>
      <c r="T12" s="368" t="s">
        <v>69</v>
      </c>
      <c r="U12" s="370" t="s">
        <v>68</v>
      </c>
      <c r="V12" s="370"/>
      <c r="W12" s="368" t="s">
        <v>69</v>
      </c>
      <c r="X12" s="370" t="s">
        <v>68</v>
      </c>
      <c r="Y12" s="370"/>
      <c r="Z12" s="368" t="s">
        <v>69</v>
      </c>
      <c r="AA12" s="370" t="s">
        <v>68</v>
      </c>
      <c r="AB12" s="370"/>
      <c r="AC12" s="368" t="s">
        <v>69</v>
      </c>
      <c r="AD12" s="370" t="s">
        <v>68</v>
      </c>
      <c r="AE12" s="370"/>
      <c r="AF12" s="368" t="s">
        <v>69</v>
      </c>
      <c r="AG12" s="370" t="s">
        <v>68</v>
      </c>
      <c r="AH12" s="370"/>
      <c r="AI12" s="368" t="s">
        <v>69</v>
      </c>
      <c r="AJ12" s="370" t="s">
        <v>68</v>
      </c>
      <c r="AK12" s="370"/>
      <c r="AL12" s="368" t="s">
        <v>69</v>
      </c>
      <c r="AM12" s="370" t="s">
        <v>68</v>
      </c>
      <c r="AN12" s="370"/>
      <c r="AO12" s="368" t="s">
        <v>69</v>
      </c>
      <c r="AP12" s="370" t="s">
        <v>68</v>
      </c>
      <c r="AQ12" s="370"/>
      <c r="AR12" s="368" t="s">
        <v>69</v>
      </c>
      <c r="AS12" s="370" t="s">
        <v>68</v>
      </c>
      <c r="AT12" s="370"/>
      <c r="AU12" s="368" t="s">
        <v>69</v>
      </c>
      <c r="AV12" s="370" t="s">
        <v>68</v>
      </c>
      <c r="AW12" s="370"/>
      <c r="AX12" s="368" t="s">
        <v>69</v>
      </c>
      <c r="AY12" s="370" t="s">
        <v>68</v>
      </c>
      <c r="AZ12" s="370"/>
      <c r="BA12" s="368" t="s">
        <v>69</v>
      </c>
      <c r="BB12" s="370" t="s">
        <v>68</v>
      </c>
      <c r="BC12" s="370"/>
      <c r="BD12" s="368" t="s">
        <v>69</v>
      </c>
      <c r="BE12" s="370" t="s">
        <v>68</v>
      </c>
      <c r="BF12" s="370"/>
      <c r="BG12" s="368" t="s">
        <v>69</v>
      </c>
      <c r="BH12" s="370" t="s">
        <v>68</v>
      </c>
      <c r="BI12" s="370"/>
      <c r="BJ12" s="368" t="s">
        <v>69</v>
      </c>
    </row>
    <row r="13" spans="1:62" s="62" customFormat="1" ht="13.5" customHeight="1">
      <c r="A13" s="59"/>
      <c r="B13" s="60"/>
      <c r="C13" s="61" t="s">
        <v>70</v>
      </c>
      <c r="D13" s="61" t="s">
        <v>71</v>
      </c>
      <c r="E13" s="369"/>
      <c r="F13" s="61" t="s">
        <v>70</v>
      </c>
      <c r="G13" s="61" t="s">
        <v>71</v>
      </c>
      <c r="H13" s="369"/>
      <c r="I13" s="61" t="s">
        <v>70</v>
      </c>
      <c r="J13" s="61" t="s">
        <v>72</v>
      </c>
      <c r="K13" s="369"/>
      <c r="L13" s="61" t="s">
        <v>70</v>
      </c>
      <c r="M13" s="61" t="s">
        <v>72</v>
      </c>
      <c r="N13" s="369"/>
      <c r="O13" s="61" t="s">
        <v>70</v>
      </c>
      <c r="P13" s="61" t="s">
        <v>73</v>
      </c>
      <c r="Q13" s="369"/>
      <c r="R13" s="61" t="s">
        <v>70</v>
      </c>
      <c r="S13" s="61" t="s">
        <v>73</v>
      </c>
      <c r="T13" s="369"/>
      <c r="U13" s="61" t="s">
        <v>70</v>
      </c>
      <c r="V13" s="61" t="s">
        <v>113</v>
      </c>
      <c r="W13" s="369"/>
      <c r="X13" s="61" t="s">
        <v>70</v>
      </c>
      <c r="Y13" s="61" t="s">
        <v>113</v>
      </c>
      <c r="Z13" s="369"/>
      <c r="AA13" s="61" t="s">
        <v>70</v>
      </c>
      <c r="AB13" s="61" t="s">
        <v>71</v>
      </c>
      <c r="AC13" s="369"/>
      <c r="AD13" s="61" t="s">
        <v>70</v>
      </c>
      <c r="AE13" s="61" t="s">
        <v>71</v>
      </c>
      <c r="AF13" s="369"/>
      <c r="AG13" s="61" t="s">
        <v>70</v>
      </c>
      <c r="AH13" s="61" t="s">
        <v>72</v>
      </c>
      <c r="AI13" s="369"/>
      <c r="AJ13" s="61" t="s">
        <v>70</v>
      </c>
      <c r="AK13" s="61" t="s">
        <v>72</v>
      </c>
      <c r="AL13" s="369"/>
      <c r="AM13" s="61" t="s">
        <v>70</v>
      </c>
      <c r="AN13" s="61" t="s">
        <v>73</v>
      </c>
      <c r="AO13" s="369"/>
      <c r="AP13" s="61" t="s">
        <v>70</v>
      </c>
      <c r="AQ13" s="61" t="s">
        <v>73</v>
      </c>
      <c r="AR13" s="369"/>
      <c r="AS13" s="61" t="s">
        <v>70</v>
      </c>
      <c r="AT13" s="61" t="s">
        <v>73</v>
      </c>
      <c r="AU13" s="369"/>
      <c r="AV13" s="61" t="s">
        <v>70</v>
      </c>
      <c r="AW13" s="61" t="s">
        <v>73</v>
      </c>
      <c r="AX13" s="369"/>
      <c r="AY13" s="376" t="s">
        <v>70</v>
      </c>
      <c r="AZ13" s="377"/>
      <c r="BA13" s="369"/>
      <c r="BB13" s="376" t="s">
        <v>70</v>
      </c>
      <c r="BC13" s="377"/>
      <c r="BD13" s="369"/>
      <c r="BE13" s="376" t="s">
        <v>70</v>
      </c>
      <c r="BF13" s="377"/>
      <c r="BG13" s="369"/>
      <c r="BH13" s="376" t="s">
        <v>70</v>
      </c>
      <c r="BI13" s="377"/>
      <c r="BJ13" s="369"/>
    </row>
    <row r="14" spans="1:65" s="70" customFormat="1" ht="90" customHeight="1">
      <c r="A14" s="63"/>
      <c r="B14" s="64" t="s">
        <v>114</v>
      </c>
      <c r="C14" s="65">
        <v>345</v>
      </c>
      <c r="D14" s="66">
        <v>572370.1724452554</v>
      </c>
      <c r="E14" s="66">
        <v>262.4366113967022</v>
      </c>
      <c r="F14" s="274">
        <v>483</v>
      </c>
      <c r="G14" s="66">
        <v>779670.4561478131</v>
      </c>
      <c r="H14" s="66">
        <v>260.4800680249842</v>
      </c>
      <c r="I14" s="65">
        <v>25</v>
      </c>
      <c r="J14" s="66">
        <v>108.1544117647</v>
      </c>
      <c r="K14" s="66">
        <v>19.057759538739145</v>
      </c>
      <c r="L14" s="274">
        <v>229</v>
      </c>
      <c r="M14" s="66">
        <v>961.8247567567569</v>
      </c>
      <c r="N14" s="66">
        <v>149.98004365504264</v>
      </c>
      <c r="O14" s="65">
        <v>166</v>
      </c>
      <c r="P14" s="66">
        <v>206.42784980913547</v>
      </c>
      <c r="Q14" s="66">
        <v>141.21350589504974</v>
      </c>
      <c r="R14" s="274">
        <v>336</v>
      </c>
      <c r="S14" s="66">
        <v>449.9830588235294</v>
      </c>
      <c r="T14" s="66">
        <v>168.18305113901292</v>
      </c>
      <c r="U14" s="65">
        <v>33</v>
      </c>
      <c r="V14" s="66">
        <v>70.17576923076923</v>
      </c>
      <c r="W14" s="66">
        <v>17.548265048039994</v>
      </c>
      <c r="X14" s="274">
        <v>105</v>
      </c>
      <c r="Y14" s="66">
        <v>212.6188235294118</v>
      </c>
      <c r="Z14" s="66">
        <v>35.73516502237128</v>
      </c>
      <c r="AA14" s="66">
        <v>99</v>
      </c>
      <c r="AB14" s="66">
        <v>70231.22857142845</v>
      </c>
      <c r="AC14" s="66">
        <v>78.83713455310016</v>
      </c>
      <c r="AD14" s="275">
        <v>96</v>
      </c>
      <c r="AE14" s="66">
        <v>71764.4</v>
      </c>
      <c r="AF14" s="66">
        <v>48.43229371393814</v>
      </c>
      <c r="AG14" s="65">
        <v>384</v>
      </c>
      <c r="AH14" s="66">
        <v>1203.443436345663</v>
      </c>
      <c r="AI14" s="66">
        <v>427.2520580186558</v>
      </c>
      <c r="AJ14" s="274">
        <v>871</v>
      </c>
      <c r="AK14" s="66">
        <v>2882.1945957446806</v>
      </c>
      <c r="AL14" s="66">
        <v>630.2564783215153</v>
      </c>
      <c r="AM14" s="65">
        <v>244</v>
      </c>
      <c r="AN14" s="66">
        <v>204.4551404918832</v>
      </c>
      <c r="AO14" s="66">
        <v>365.6154332112542</v>
      </c>
      <c r="AP14" s="274">
        <v>426</v>
      </c>
      <c r="AQ14" s="66">
        <v>263.26280695749944</v>
      </c>
      <c r="AR14" s="66">
        <v>583.2036221072681</v>
      </c>
      <c r="AS14" s="65">
        <v>731</v>
      </c>
      <c r="AT14" s="66">
        <v>1196.4278303540207</v>
      </c>
      <c r="AU14" s="66">
        <v>756.8559265818607</v>
      </c>
      <c r="AV14" s="274">
        <v>1107</v>
      </c>
      <c r="AW14" s="66">
        <v>557.6049539440279</v>
      </c>
      <c r="AX14" s="66">
        <v>1067.7952933518254</v>
      </c>
      <c r="AY14" s="68">
        <v>0</v>
      </c>
      <c r="AZ14" s="69">
        <v>0</v>
      </c>
      <c r="BA14" s="69">
        <v>0</v>
      </c>
      <c r="BB14" s="68">
        <v>0</v>
      </c>
      <c r="BC14" s="69">
        <v>0</v>
      </c>
      <c r="BD14" s="69">
        <v>0</v>
      </c>
      <c r="BE14" s="389">
        <f>SUM(C14,I14,O14,U14,AA14,AG14,AM14,AS14,AY14)</f>
        <v>2027</v>
      </c>
      <c r="BF14" s="389"/>
      <c r="BG14" s="67">
        <f>SUM(E14,K14,Q14,W14,AC14,AI14,AO14,AU14,BA14)</f>
        <v>2068.816694243402</v>
      </c>
      <c r="BH14" s="389">
        <f>SUM(F14,L14,R14,X14,AD14,AJ14,AP14,AV14,BB14)</f>
        <v>3653</v>
      </c>
      <c r="BI14" s="389"/>
      <c r="BJ14" s="67">
        <f>SUM(H14,N14,T14,Z14,AF14,AL14,AR14,AX14,BD14)</f>
        <v>2944.0660153359577</v>
      </c>
      <c r="BK14" s="265">
        <f>BG14+BJ14</f>
        <v>5012.8827095793595</v>
      </c>
      <c r="BL14" s="70">
        <f>SUM('Part-II'!K30:M30)</f>
        <v>5012.882703320689</v>
      </c>
      <c r="BM14" s="290">
        <f>BL14-BK14</f>
        <v>-6.258670509851072E-06</v>
      </c>
    </row>
    <row r="15" spans="1:65" s="77" customFormat="1" ht="90" customHeight="1">
      <c r="A15" s="71"/>
      <c r="B15" s="72"/>
      <c r="C15" s="73"/>
      <c r="D15" s="74"/>
      <c r="E15" s="74"/>
      <c r="F15" s="73"/>
      <c r="G15" s="74"/>
      <c r="H15" s="74"/>
      <c r="I15" s="73"/>
      <c r="J15" s="74"/>
      <c r="K15" s="74"/>
      <c r="L15" s="73"/>
      <c r="M15" s="74"/>
      <c r="N15" s="74"/>
      <c r="O15" s="73"/>
      <c r="P15" s="74"/>
      <c r="Q15" s="74"/>
      <c r="R15" s="73"/>
      <c r="S15" s="74"/>
      <c r="T15" s="74"/>
      <c r="U15" s="73"/>
      <c r="V15" s="74"/>
      <c r="W15" s="74"/>
      <c r="X15" s="73"/>
      <c r="Y15" s="74"/>
      <c r="Z15" s="74"/>
      <c r="AA15" s="73"/>
      <c r="AB15" s="74"/>
      <c r="AC15" s="74"/>
      <c r="AD15" s="73"/>
      <c r="AE15" s="74"/>
      <c r="AF15" s="74"/>
      <c r="AG15" s="73"/>
      <c r="AH15" s="74"/>
      <c r="AI15" s="74"/>
      <c r="AJ15" s="73"/>
      <c r="AK15" s="74"/>
      <c r="AL15" s="74"/>
      <c r="AM15" s="73"/>
      <c r="AN15" s="74"/>
      <c r="AO15" s="74"/>
      <c r="AP15" s="73"/>
      <c r="AQ15" s="74"/>
      <c r="AR15" s="74"/>
      <c r="AS15" s="73"/>
      <c r="AT15" s="74"/>
      <c r="AU15" s="74"/>
      <c r="AV15" s="73"/>
      <c r="AW15" s="74"/>
      <c r="AX15" s="74"/>
      <c r="AY15" s="73"/>
      <c r="AZ15" s="76"/>
      <c r="BA15" s="76"/>
      <c r="BB15" s="75"/>
      <c r="BC15" s="76"/>
      <c r="BD15" s="76"/>
      <c r="BE15" s="388"/>
      <c r="BF15" s="388"/>
      <c r="BG15" s="312"/>
      <c r="BH15" s="388"/>
      <c r="BI15" s="388"/>
      <c r="BJ15" s="169"/>
      <c r="BK15" s="74"/>
      <c r="BM15" s="74"/>
    </row>
    <row r="16" spans="2:64" s="313" customFormat="1" ht="60" customHeight="1">
      <c r="B16" s="314"/>
      <c r="C16" s="259"/>
      <c r="D16" s="74"/>
      <c r="E16" s="259"/>
      <c r="F16" s="259"/>
      <c r="G16" s="74"/>
      <c r="H16" s="259"/>
      <c r="I16" s="259"/>
      <c r="J16" s="74"/>
      <c r="K16" s="259"/>
      <c r="L16" s="73"/>
      <c r="M16" s="74"/>
      <c r="N16" s="259"/>
      <c r="O16" s="259"/>
      <c r="P16" s="74"/>
      <c r="Q16" s="259"/>
      <c r="R16" s="259"/>
      <c r="S16" s="74"/>
      <c r="T16" s="259"/>
      <c r="U16" s="259"/>
      <c r="V16" s="74"/>
      <c r="W16" s="259"/>
      <c r="X16" s="259"/>
      <c r="Y16" s="74"/>
      <c r="Z16" s="259"/>
      <c r="AA16" s="259"/>
      <c r="AB16" s="74"/>
      <c r="AC16" s="259"/>
      <c r="AD16" s="259"/>
      <c r="AE16" s="74"/>
      <c r="AF16" s="259"/>
      <c r="AG16" s="259"/>
      <c r="AH16" s="74"/>
      <c r="AI16" s="259"/>
      <c r="AJ16" s="259"/>
      <c r="AK16" s="74"/>
      <c r="AL16" s="259"/>
      <c r="AM16" s="259"/>
      <c r="AN16" s="74"/>
      <c r="AO16" s="259"/>
      <c r="AP16" s="259"/>
      <c r="AQ16" s="74"/>
      <c r="AR16" s="259"/>
      <c r="AS16" s="259"/>
      <c r="AT16" s="74"/>
      <c r="AU16" s="259"/>
      <c r="AV16" s="259"/>
      <c r="AW16" s="74"/>
      <c r="AX16" s="259"/>
      <c r="AY16" s="259"/>
      <c r="AZ16" s="259"/>
      <c r="BA16" s="259"/>
      <c r="BB16" s="315"/>
      <c r="BC16" s="315"/>
      <c r="BE16" s="81"/>
      <c r="BF16" s="82"/>
      <c r="BG16" s="169"/>
      <c r="BH16" s="81"/>
      <c r="BI16" s="81"/>
      <c r="BJ16" s="169"/>
      <c r="BK16" s="74"/>
      <c r="BL16" s="316"/>
    </row>
    <row r="17" spans="2:61" s="79" customFormat="1" ht="41.25" customHeight="1">
      <c r="B17" s="85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260"/>
      <c r="BE17" s="115" t="s">
        <v>134</v>
      </c>
      <c r="BF17" s="261"/>
      <c r="BG17" s="261"/>
      <c r="BH17" s="261"/>
      <c r="BI17" s="262"/>
    </row>
    <row r="18" spans="5:62" s="85" customFormat="1" ht="18.75">
      <c r="E18" s="205"/>
      <c r="F18" s="205"/>
      <c r="G18" s="205"/>
      <c r="H18" s="205"/>
      <c r="K18" s="205"/>
      <c r="L18" s="205"/>
      <c r="M18" s="205"/>
      <c r="N18" s="205"/>
      <c r="Q18" s="205"/>
      <c r="R18" s="205"/>
      <c r="S18" s="205"/>
      <c r="T18" s="205"/>
      <c r="W18" s="205"/>
      <c r="X18" s="205"/>
      <c r="Y18" s="205"/>
      <c r="Z18" s="205"/>
      <c r="AC18" s="205"/>
      <c r="AD18" s="205"/>
      <c r="AE18" s="205"/>
      <c r="AF18" s="205"/>
      <c r="AI18" s="205"/>
      <c r="AJ18" s="205"/>
      <c r="AK18" s="205"/>
      <c r="AL18" s="205"/>
      <c r="AO18" s="205"/>
      <c r="AP18" s="205"/>
      <c r="AQ18" s="205"/>
      <c r="AR18" s="205"/>
      <c r="AU18" s="205"/>
      <c r="AV18" s="205"/>
      <c r="AW18" s="205"/>
      <c r="AX18" s="205"/>
      <c r="AY18" s="206"/>
      <c r="AZ18" s="206"/>
      <c r="BA18" s="206"/>
      <c r="BE18" s="117" t="s">
        <v>135</v>
      </c>
      <c r="BF18" s="86"/>
      <c r="BG18" s="86"/>
      <c r="BH18" s="86"/>
      <c r="BI18" s="86"/>
      <c r="BJ18" s="86"/>
    </row>
    <row r="19" spans="3:62" ht="18.75">
      <c r="C19" s="79"/>
      <c r="E19" s="79"/>
      <c r="F19" s="79"/>
      <c r="G19" s="79"/>
      <c r="H19" s="79"/>
      <c r="I19" s="79"/>
      <c r="K19" s="79"/>
      <c r="L19" s="79"/>
      <c r="M19" s="79"/>
      <c r="N19" s="79"/>
      <c r="O19" s="79"/>
      <c r="Q19" s="79"/>
      <c r="R19" s="79"/>
      <c r="S19" s="79"/>
      <c r="T19" s="79"/>
      <c r="U19" s="79"/>
      <c r="W19" s="79"/>
      <c r="X19" s="79"/>
      <c r="Y19" s="79"/>
      <c r="Z19" s="79"/>
      <c r="AA19" s="79"/>
      <c r="AC19" s="79"/>
      <c r="AD19" s="79"/>
      <c r="AE19" s="79"/>
      <c r="AF19" s="79"/>
      <c r="AG19" s="79"/>
      <c r="AI19" s="79"/>
      <c r="AJ19" s="79"/>
      <c r="AK19" s="79"/>
      <c r="AL19" s="79"/>
      <c r="AM19" s="79"/>
      <c r="AO19" s="79"/>
      <c r="AP19" s="79"/>
      <c r="AQ19" s="79"/>
      <c r="AR19" s="79"/>
      <c r="AS19" s="79"/>
      <c r="AU19" s="80"/>
      <c r="AV19" s="80"/>
      <c r="AW19" s="80"/>
      <c r="AX19" s="80"/>
      <c r="AZ19" s="83"/>
      <c r="BA19" s="83"/>
      <c r="BE19" s="117" t="s">
        <v>115</v>
      </c>
      <c r="BF19" s="87"/>
      <c r="BG19" s="87"/>
      <c r="BH19" s="87"/>
      <c r="BI19" s="84"/>
      <c r="BJ19" s="84"/>
    </row>
    <row r="20" s="79" customFormat="1" ht="15.75">
      <c r="BE20" s="119" t="s">
        <v>136</v>
      </c>
    </row>
    <row r="21" spans="3:57" ht="16.5">
      <c r="C21" s="79"/>
      <c r="E21" s="79"/>
      <c r="F21" s="79"/>
      <c r="G21" s="79"/>
      <c r="I21" s="79"/>
      <c r="K21" s="79"/>
      <c r="L21" s="79"/>
      <c r="M21" s="79"/>
      <c r="O21" s="79"/>
      <c r="Q21" s="79"/>
      <c r="R21" s="79"/>
      <c r="S21" s="79"/>
      <c r="U21" s="79"/>
      <c r="W21" s="79"/>
      <c r="X21" s="79"/>
      <c r="Y21" s="79"/>
      <c r="AA21" s="79"/>
      <c r="AC21" s="79"/>
      <c r="AD21" s="79"/>
      <c r="AE21" s="79"/>
      <c r="AG21" s="79"/>
      <c r="AI21" s="79"/>
      <c r="AJ21" s="79"/>
      <c r="AK21" s="79"/>
      <c r="AM21" s="79"/>
      <c r="AO21" s="79"/>
      <c r="AP21" s="79"/>
      <c r="AQ21" s="79"/>
      <c r="AS21" s="79"/>
      <c r="AU21" s="79"/>
      <c r="AV21" s="79"/>
      <c r="AW21" s="79"/>
      <c r="BE21" s="117" t="s">
        <v>117</v>
      </c>
    </row>
    <row r="22" spans="3:49" ht="15">
      <c r="C22" s="79"/>
      <c r="E22" s="79"/>
      <c r="F22" s="79"/>
      <c r="G22" s="79"/>
      <c r="I22" s="79"/>
      <c r="K22" s="79"/>
      <c r="L22" s="79"/>
      <c r="M22" s="79"/>
      <c r="O22" s="79"/>
      <c r="Q22" s="79"/>
      <c r="R22" s="79"/>
      <c r="S22" s="79"/>
      <c r="U22" s="79"/>
      <c r="W22" s="79"/>
      <c r="X22" s="79"/>
      <c r="Y22" s="79"/>
      <c r="AA22" s="79"/>
      <c r="AC22" s="79"/>
      <c r="AD22" s="79"/>
      <c r="AE22" s="79"/>
      <c r="AG22" s="79"/>
      <c r="AI22" s="79"/>
      <c r="AJ22" s="79"/>
      <c r="AK22" s="79"/>
      <c r="AM22" s="79"/>
      <c r="AO22" s="79"/>
      <c r="AP22" s="79"/>
      <c r="AQ22" s="79"/>
      <c r="AS22" s="79"/>
      <c r="AU22" s="79"/>
      <c r="AV22" s="79"/>
      <c r="AW22" s="79"/>
    </row>
    <row r="23" spans="18:58" ht="15.75" customHeight="1">
      <c r="R23" s="365"/>
      <c r="S23" s="365"/>
      <c r="BF23" s="79"/>
    </row>
    <row r="24" spans="40:58" ht="15">
      <c r="AN24" s="79"/>
      <c r="AO24" s="178"/>
      <c r="AP24" s="79"/>
      <c r="AQ24" s="79"/>
      <c r="AR24" s="178"/>
      <c r="AS24" s="79"/>
      <c r="AT24" s="79"/>
      <c r="BF24" s="79"/>
    </row>
    <row r="25" spans="40:58" ht="15">
      <c r="AN25" s="79"/>
      <c r="AO25" s="178"/>
      <c r="AP25" s="79"/>
      <c r="AQ25" s="79"/>
      <c r="AR25" s="178"/>
      <c r="AS25" s="79"/>
      <c r="AT25" s="79"/>
      <c r="BF25" s="85"/>
    </row>
    <row r="26" spans="40:46" ht="15">
      <c r="AN26" s="79"/>
      <c r="AO26" s="178"/>
      <c r="AP26" s="79"/>
      <c r="AQ26" s="79"/>
      <c r="AR26" s="178"/>
      <c r="AS26" s="79"/>
      <c r="AT26" s="79"/>
    </row>
    <row r="27" spans="40:46" ht="15">
      <c r="AN27" s="79"/>
      <c r="AO27" s="178"/>
      <c r="AP27" s="79"/>
      <c r="AQ27" s="79"/>
      <c r="AR27" s="178"/>
      <c r="AS27" s="79"/>
      <c r="AT27" s="79"/>
    </row>
    <row r="28" spans="40:46" ht="15">
      <c r="AN28" s="79"/>
      <c r="AO28" s="178"/>
      <c r="AP28" s="79"/>
      <c r="AQ28" s="79"/>
      <c r="AR28" s="178"/>
      <c r="AS28" s="79"/>
      <c r="AT28" s="79"/>
    </row>
    <row r="29" spans="40:46" ht="15">
      <c r="AN29" s="79"/>
      <c r="AO29" s="178"/>
      <c r="AP29" s="79"/>
      <c r="AQ29" s="79"/>
      <c r="AR29" s="178"/>
      <c r="AS29" s="79"/>
      <c r="AT29" s="79"/>
    </row>
    <row r="30" spans="40:46" ht="15">
      <c r="AN30" s="79"/>
      <c r="AO30" s="178"/>
      <c r="AP30" s="79"/>
      <c r="AQ30" s="79"/>
      <c r="AR30" s="178"/>
      <c r="AS30" s="79"/>
      <c r="AT30" s="79"/>
    </row>
    <row r="31" spans="40:46" ht="15">
      <c r="AN31" s="79"/>
      <c r="AO31" s="178"/>
      <c r="AP31" s="79"/>
      <c r="AQ31" s="79"/>
      <c r="AR31" s="178"/>
      <c r="AS31" s="79"/>
      <c r="AT31" s="79"/>
    </row>
    <row r="32" spans="40:46" ht="15">
      <c r="AN32" s="79"/>
      <c r="AO32" s="178"/>
      <c r="AP32" s="79"/>
      <c r="AQ32" s="79"/>
      <c r="AR32" s="178"/>
      <c r="AS32" s="79"/>
      <c r="AT32" s="79"/>
    </row>
    <row r="33" spans="40:46" ht="15">
      <c r="AN33" s="79"/>
      <c r="AO33" s="178"/>
      <c r="AP33" s="79"/>
      <c r="AQ33" s="79"/>
      <c r="AR33" s="178"/>
      <c r="AS33" s="79"/>
      <c r="AT33" s="79"/>
    </row>
    <row r="34" spans="40:46" ht="15">
      <c r="AN34" s="79"/>
      <c r="AO34" s="178"/>
      <c r="AP34" s="79"/>
      <c r="AQ34" s="79"/>
      <c r="AR34" s="178"/>
      <c r="AS34" s="79"/>
      <c r="AT34" s="79"/>
    </row>
    <row r="35" spans="40:46" ht="15">
      <c r="AN35" s="79"/>
      <c r="AO35" s="178"/>
      <c r="AP35" s="79"/>
      <c r="AQ35" s="79"/>
      <c r="AR35" s="178"/>
      <c r="AS35" s="79"/>
      <c r="AT35" s="79"/>
    </row>
    <row r="36" spans="40:46" ht="15">
      <c r="AN36" s="79"/>
      <c r="AO36" s="178"/>
      <c r="AP36" s="79"/>
      <c r="AQ36" s="79"/>
      <c r="AR36" s="178"/>
      <c r="AS36" s="79"/>
      <c r="AT36" s="79"/>
    </row>
    <row r="37" spans="40:45" ht="15">
      <c r="AN37" s="79"/>
      <c r="AO37" s="79"/>
      <c r="AP37" s="79"/>
      <c r="AQ37" s="79"/>
      <c r="AR37" s="79"/>
      <c r="AS37" s="79"/>
    </row>
  </sheetData>
  <sheetProtection/>
  <mergeCells count="103">
    <mergeCell ref="BE15:BF15"/>
    <mergeCell ref="BE10:BJ10"/>
    <mergeCell ref="BH11:BJ11"/>
    <mergeCell ref="BH13:BI13"/>
    <mergeCell ref="BG12:BG13"/>
    <mergeCell ref="BH12:BI12"/>
    <mergeCell ref="BH15:BI15"/>
    <mergeCell ref="BE14:BF14"/>
    <mergeCell ref="BH14:BI14"/>
    <mergeCell ref="BE12:BF12"/>
    <mergeCell ref="AM12:AN12"/>
    <mergeCell ref="AR12:AR13"/>
    <mergeCell ref="AY10:BD10"/>
    <mergeCell ref="AS12:AT12"/>
    <mergeCell ref="BB13:BC13"/>
    <mergeCell ref="BB12:BC12"/>
    <mergeCell ref="AV12:AW12"/>
    <mergeCell ref="AY11:BA11"/>
    <mergeCell ref="AY12:AZ12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BJ12:BJ13"/>
    <mergeCell ref="AU12:AU13"/>
    <mergeCell ref="AV11:AX11"/>
    <mergeCell ref="AX12:AX13"/>
    <mergeCell ref="BE13:BF13"/>
    <mergeCell ref="AY13:AZ13"/>
    <mergeCell ref="BD12:BD13"/>
    <mergeCell ref="BA12:BA13"/>
    <mergeCell ref="F11:H11"/>
    <mergeCell ref="F12:G12"/>
    <mergeCell ref="U2:AL2"/>
    <mergeCell ref="U4:AL4"/>
    <mergeCell ref="U6:AL6"/>
    <mergeCell ref="O9:T9"/>
    <mergeCell ref="AG9:AL9"/>
    <mergeCell ref="U9:Z9"/>
    <mergeCell ref="AA9:AF9"/>
    <mergeCell ref="A2:T2"/>
    <mergeCell ref="T12:T13"/>
    <mergeCell ref="AA11:AC11"/>
    <mergeCell ref="C10:H10"/>
    <mergeCell ref="C12:D12"/>
    <mergeCell ref="H12:H13"/>
    <mergeCell ref="K12:K13"/>
    <mergeCell ref="I12:J12"/>
    <mergeCell ref="E12:E13"/>
    <mergeCell ref="I11:K11"/>
    <mergeCell ref="C11:E11"/>
    <mergeCell ref="A6:T6"/>
    <mergeCell ref="C9:H9"/>
    <mergeCell ref="AD12:AE12"/>
    <mergeCell ref="AF12:AF13"/>
    <mergeCell ref="X12:Y12"/>
    <mergeCell ref="Z12:Z13"/>
    <mergeCell ref="U11:W11"/>
    <mergeCell ref="R12:S12"/>
    <mergeCell ref="AC12:AC13"/>
    <mergeCell ref="AA12:AB12"/>
    <mergeCell ref="X11:Z11"/>
    <mergeCell ref="R11:T11"/>
    <mergeCell ref="O11:Q11"/>
    <mergeCell ref="AJ11:AL11"/>
    <mergeCell ref="AG11:AI11"/>
    <mergeCell ref="AD11:AF11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R23:S23"/>
    <mergeCell ref="BH1:BJ1"/>
    <mergeCell ref="AM11:AO11"/>
    <mergeCell ref="AM10:AR10"/>
    <mergeCell ref="AL12:AL13"/>
    <mergeCell ref="AP11:AR11"/>
    <mergeCell ref="AP12:AQ12"/>
    <mergeCell ref="AO12:AO13"/>
    <mergeCell ref="Q1:T1"/>
    <mergeCell ref="AJ1:AL1"/>
  </mergeCells>
  <conditionalFormatting sqref="AZ16:BA17 D18:E18 G18:H18 J18:K18 P18:Q18 V18:W18 AB18:AC18 AH18:AI18 AN18:AO18 AT18:AU18 M18:N18 S18:T18 Y18:Z18 AE18:AF18 AK18:AL18 AQ18:AR18 AY16 J17 AT17 C16:C17 D17 E16:F17 G17 H16:I17 K16:K17 L17:M17 N16:O17 P17 Q16:R17 S17 T16:U17 V17 W16:X17 Y17 Z16:AA17 AB17 AC16:AD17 AE17 AF16:AG17 AH17 AI16:AJ17 AK17 AL16:AM17 AN17 AO16:AP17 AQ17 AR16:AS17 AU16:AV17 AX16:AX18 AW17:AW18">
    <cfRule type="cellIs" priority="1" dxfId="3" operator="lessThan" stopIfTrue="1">
      <formula>0</formula>
    </cfRule>
  </conditionalFormatting>
  <conditionalFormatting sqref="C21 E20:E21 A20:D20 I21 O21 U21 AA21 AG21 AM21 AS21 Q21 W21 AC21 AI21 AO21 AU21 K21 F20:IV20">
    <cfRule type="cellIs" priority="2" dxfId="4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8" r:id="rId1"/>
  <colBreaks count="2" manualBreakCount="2">
    <brk id="20" max="20" man="1"/>
    <brk id="3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28" sqref="H28"/>
    </sheetView>
  </sheetViews>
  <sheetFormatPr defaultColWidth="9.140625" defaultRowHeight="15"/>
  <cols>
    <col min="1" max="1" width="5.57421875" style="28" customWidth="1"/>
    <col min="2" max="2" width="24.28125" style="28" customWidth="1"/>
    <col min="3" max="3" width="9.7109375" style="28" customWidth="1"/>
    <col min="4" max="4" width="11.00390625" style="28" customWidth="1"/>
    <col min="5" max="5" width="9.7109375" style="28" customWidth="1"/>
    <col min="6" max="6" width="10.8515625" style="28" customWidth="1"/>
    <col min="7" max="7" width="9.7109375" style="28" customWidth="1"/>
    <col min="8" max="8" width="10.8515625" style="28" customWidth="1"/>
    <col min="9" max="9" width="9.7109375" style="28" customWidth="1"/>
    <col min="10" max="10" width="10.8515625" style="28" customWidth="1"/>
    <col min="11" max="12" width="9.7109375" style="28" customWidth="1"/>
    <col min="13" max="16384" width="9.140625" style="28" customWidth="1"/>
  </cols>
  <sheetData>
    <row r="1" spans="11:12" ht="15.75">
      <c r="K1" s="391" t="s">
        <v>77</v>
      </c>
      <c r="L1" s="391"/>
    </row>
    <row r="2" spans="1:12" ht="23.25">
      <c r="A2" s="392" t="s">
        <v>138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1:12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393" t="s">
        <v>37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ht="11.25" customHeight="1"/>
    <row r="6" spans="1:12" ht="18.75">
      <c r="A6" s="394" t="s">
        <v>142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</row>
    <row r="8" spans="1:12" ht="77.25" customHeight="1">
      <c r="A8" s="390" t="s">
        <v>0</v>
      </c>
      <c r="B8" s="390" t="s">
        <v>40</v>
      </c>
      <c r="C8" s="390" t="s">
        <v>74</v>
      </c>
      <c r="D8" s="390"/>
      <c r="E8" s="390" t="s">
        <v>78</v>
      </c>
      <c r="F8" s="390"/>
      <c r="G8" s="390" t="s">
        <v>79</v>
      </c>
      <c r="H8" s="390"/>
      <c r="I8" s="390" t="s">
        <v>80</v>
      </c>
      <c r="J8" s="390"/>
      <c r="K8" s="390" t="s">
        <v>81</v>
      </c>
      <c r="L8" s="390"/>
    </row>
    <row r="9" spans="1:12" ht="15">
      <c r="A9" s="390"/>
      <c r="B9" s="390"/>
      <c r="C9" s="208" t="s">
        <v>75</v>
      </c>
      <c r="D9" s="208" t="s">
        <v>76</v>
      </c>
      <c r="E9" s="208" t="s">
        <v>75</v>
      </c>
      <c r="F9" s="208" t="s">
        <v>76</v>
      </c>
      <c r="G9" s="208" t="s">
        <v>75</v>
      </c>
      <c r="H9" s="208" t="s">
        <v>76</v>
      </c>
      <c r="I9" s="208" t="s">
        <v>75</v>
      </c>
      <c r="J9" s="208" t="s">
        <v>76</v>
      </c>
      <c r="K9" s="208" t="s">
        <v>75</v>
      </c>
      <c r="L9" s="208" t="s">
        <v>104</v>
      </c>
    </row>
    <row r="10" spans="1:17" ht="1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O10"/>
      <c r="P10"/>
      <c r="Q10"/>
    </row>
    <row r="11" spans="1:18" s="38" customFormat="1" ht="18">
      <c r="A11" s="35">
        <v>1</v>
      </c>
      <c r="B11" s="36" t="s">
        <v>23</v>
      </c>
      <c r="C11" s="37">
        <v>1605</v>
      </c>
      <c r="D11" s="195">
        <v>21</v>
      </c>
      <c r="E11" s="37">
        <v>52</v>
      </c>
      <c r="F11" s="37">
        <v>0</v>
      </c>
      <c r="G11" s="37">
        <v>46</v>
      </c>
      <c r="H11" s="37">
        <v>6</v>
      </c>
      <c r="I11" s="37">
        <v>0</v>
      </c>
      <c r="J11" s="37">
        <v>0</v>
      </c>
      <c r="K11" s="37">
        <v>0</v>
      </c>
      <c r="L11" s="37">
        <v>1</v>
      </c>
      <c r="M11" s="218">
        <f>C11+D11</f>
        <v>1626</v>
      </c>
      <c r="N11" s="38">
        <f>ROUND('Part-I'!P13/0.00098,0)</f>
        <v>1866</v>
      </c>
      <c r="O11" s="38">
        <f aca="true" t="shared" si="0" ref="O11:O23">N11-D11</f>
        <v>1845</v>
      </c>
      <c r="P11" s="218">
        <f aca="true" t="shared" si="1" ref="P11:P23">E11+F11</f>
        <v>52</v>
      </c>
      <c r="Q11" s="218">
        <f>P11-H11</f>
        <v>46</v>
      </c>
      <c r="R11" s="218">
        <v>52</v>
      </c>
    </row>
    <row r="12" spans="1:18" s="38" customFormat="1" ht="18">
      <c r="A12" s="35">
        <v>2</v>
      </c>
      <c r="B12" s="36" t="s">
        <v>24</v>
      </c>
      <c r="C12" s="37">
        <v>1571</v>
      </c>
      <c r="D12" s="195">
        <v>18</v>
      </c>
      <c r="E12" s="37">
        <v>53</v>
      </c>
      <c r="F12" s="37">
        <v>4</v>
      </c>
      <c r="G12" s="37">
        <v>49</v>
      </c>
      <c r="H12" s="42">
        <v>8</v>
      </c>
      <c r="I12" s="37">
        <v>0</v>
      </c>
      <c r="J12" s="37">
        <v>0</v>
      </c>
      <c r="K12" s="37">
        <v>0</v>
      </c>
      <c r="L12" s="37">
        <v>0</v>
      </c>
      <c r="M12" s="218">
        <f aca="true" t="shared" si="2" ref="M12:M23">C12+D12</f>
        <v>1589</v>
      </c>
      <c r="N12" s="38">
        <f>ROUND('Part-I'!P14/0.00098,0)</f>
        <v>1934</v>
      </c>
      <c r="O12" s="38">
        <f t="shared" si="0"/>
        <v>1916</v>
      </c>
      <c r="P12" s="218">
        <f t="shared" si="1"/>
        <v>57</v>
      </c>
      <c r="Q12" s="218">
        <f aca="true" t="shared" si="3" ref="Q12:Q23">P12-H12</f>
        <v>49</v>
      </c>
      <c r="R12" s="218">
        <v>57</v>
      </c>
    </row>
    <row r="13" spans="1:18" s="38" customFormat="1" ht="18">
      <c r="A13" s="35">
        <v>3</v>
      </c>
      <c r="B13" s="36" t="s">
        <v>25</v>
      </c>
      <c r="C13" s="37">
        <v>6420</v>
      </c>
      <c r="D13" s="195">
        <v>55</v>
      </c>
      <c r="E13" s="37">
        <v>512</v>
      </c>
      <c r="F13" s="37">
        <v>9</v>
      </c>
      <c r="G13" s="37">
        <v>509</v>
      </c>
      <c r="H13" s="37">
        <v>12</v>
      </c>
      <c r="I13" s="37">
        <v>0</v>
      </c>
      <c r="J13" s="37">
        <v>0</v>
      </c>
      <c r="K13" s="37">
        <v>3</v>
      </c>
      <c r="L13" s="37">
        <v>0</v>
      </c>
      <c r="M13" s="218">
        <f t="shared" si="2"/>
        <v>6475</v>
      </c>
      <c r="N13" s="38">
        <f>ROUND('Part-I'!P15/0.00098,0)</f>
        <v>7219</v>
      </c>
      <c r="O13" s="38">
        <f t="shared" si="0"/>
        <v>7164</v>
      </c>
      <c r="P13" s="218">
        <f t="shared" si="1"/>
        <v>521</v>
      </c>
      <c r="Q13" s="218">
        <f t="shared" si="3"/>
        <v>509</v>
      </c>
      <c r="R13" s="218">
        <v>521</v>
      </c>
    </row>
    <row r="14" spans="1:18" s="38" customFormat="1" ht="18">
      <c r="A14" s="35">
        <v>4</v>
      </c>
      <c r="B14" s="36" t="s">
        <v>26</v>
      </c>
      <c r="C14" s="37">
        <v>2071</v>
      </c>
      <c r="D14" s="195">
        <v>16</v>
      </c>
      <c r="E14" s="37">
        <v>115</v>
      </c>
      <c r="F14" s="37">
        <v>0</v>
      </c>
      <c r="G14" s="37">
        <v>109</v>
      </c>
      <c r="H14" s="37">
        <v>6</v>
      </c>
      <c r="I14" s="37">
        <v>0</v>
      </c>
      <c r="J14" s="37">
        <v>0</v>
      </c>
      <c r="K14" s="37">
        <v>1</v>
      </c>
      <c r="L14" s="37">
        <v>1</v>
      </c>
      <c r="M14" s="218">
        <f t="shared" si="2"/>
        <v>2087</v>
      </c>
      <c r="N14" s="38">
        <f>ROUND('Part-I'!P16/0.00098,0)</f>
        <v>2718</v>
      </c>
      <c r="O14" s="38">
        <f t="shared" si="0"/>
        <v>2702</v>
      </c>
      <c r="P14" s="218">
        <f t="shared" si="1"/>
        <v>115</v>
      </c>
      <c r="Q14" s="218">
        <f t="shared" si="3"/>
        <v>109</v>
      </c>
      <c r="R14" s="218">
        <v>115</v>
      </c>
    </row>
    <row r="15" spans="1:18" s="38" customFormat="1" ht="18">
      <c r="A15" s="35">
        <v>5</v>
      </c>
      <c r="B15" s="36" t="s">
        <v>27</v>
      </c>
      <c r="C15" s="37">
        <v>1238</v>
      </c>
      <c r="D15" s="195">
        <v>19</v>
      </c>
      <c r="E15" s="37">
        <v>328</v>
      </c>
      <c r="F15" s="37">
        <v>0</v>
      </c>
      <c r="G15" s="37">
        <v>325</v>
      </c>
      <c r="H15" s="37">
        <v>3</v>
      </c>
      <c r="I15" s="37">
        <v>0</v>
      </c>
      <c r="J15" s="37">
        <v>0</v>
      </c>
      <c r="K15" s="37">
        <v>0</v>
      </c>
      <c r="L15" s="37">
        <v>1</v>
      </c>
      <c r="M15" s="218">
        <f t="shared" si="2"/>
        <v>1257</v>
      </c>
      <c r="N15" s="38">
        <f>ROUND('Part-I'!P17/0.00098,0)</f>
        <v>2004</v>
      </c>
      <c r="O15" s="38">
        <f t="shared" si="0"/>
        <v>1985</v>
      </c>
      <c r="P15" s="218">
        <f t="shared" si="1"/>
        <v>328</v>
      </c>
      <c r="Q15" s="218">
        <f t="shared" si="3"/>
        <v>325</v>
      </c>
      <c r="R15" s="218">
        <v>328</v>
      </c>
    </row>
    <row r="16" spans="1:18" s="38" customFormat="1" ht="18">
      <c r="A16" s="40">
        <v>6</v>
      </c>
      <c r="B16" s="41" t="s">
        <v>28</v>
      </c>
      <c r="C16" s="37">
        <v>4279</v>
      </c>
      <c r="D16" s="195">
        <v>53</v>
      </c>
      <c r="E16" s="37">
        <v>26</v>
      </c>
      <c r="F16" s="37">
        <v>1</v>
      </c>
      <c r="G16" s="37">
        <v>19</v>
      </c>
      <c r="H16" s="37">
        <v>8</v>
      </c>
      <c r="I16" s="37">
        <v>0</v>
      </c>
      <c r="J16" s="37">
        <v>0</v>
      </c>
      <c r="K16" s="37">
        <v>1</v>
      </c>
      <c r="L16" s="37">
        <v>0</v>
      </c>
      <c r="M16" s="218">
        <f t="shared" si="2"/>
        <v>4332</v>
      </c>
      <c r="N16" s="38">
        <f>ROUND('Part-I'!P18/0.00098,0)</f>
        <v>4734</v>
      </c>
      <c r="O16" s="38">
        <f t="shared" si="0"/>
        <v>4681</v>
      </c>
      <c r="P16" s="218">
        <f t="shared" si="1"/>
        <v>27</v>
      </c>
      <c r="Q16" s="218">
        <f t="shared" si="3"/>
        <v>19</v>
      </c>
      <c r="R16" s="218">
        <v>27</v>
      </c>
    </row>
    <row r="17" spans="1:18" s="38" customFormat="1" ht="18">
      <c r="A17" s="35">
        <v>7</v>
      </c>
      <c r="B17" s="36" t="s">
        <v>29</v>
      </c>
      <c r="C17" s="37">
        <v>2224</v>
      </c>
      <c r="D17" s="195">
        <v>16</v>
      </c>
      <c r="E17" s="37">
        <v>134</v>
      </c>
      <c r="F17" s="37">
        <v>10</v>
      </c>
      <c r="G17" s="37">
        <v>133</v>
      </c>
      <c r="H17" s="37">
        <v>11</v>
      </c>
      <c r="I17" s="37">
        <v>0</v>
      </c>
      <c r="J17" s="37">
        <v>0</v>
      </c>
      <c r="K17" s="37">
        <v>0</v>
      </c>
      <c r="L17" s="37">
        <v>0</v>
      </c>
      <c r="M17" s="218">
        <f t="shared" si="2"/>
        <v>2240</v>
      </c>
      <c r="N17" s="38">
        <f>ROUND('Part-I'!P19/0.00098,0)</f>
        <v>3296</v>
      </c>
      <c r="O17" s="38">
        <f t="shared" si="0"/>
        <v>3280</v>
      </c>
      <c r="P17" s="218">
        <f t="shared" si="1"/>
        <v>144</v>
      </c>
      <c r="Q17" s="218">
        <f t="shared" si="3"/>
        <v>133</v>
      </c>
      <c r="R17" s="218">
        <v>144</v>
      </c>
    </row>
    <row r="18" spans="1:18" s="38" customFormat="1" ht="18">
      <c r="A18" s="35">
        <v>8</v>
      </c>
      <c r="B18" s="36" t="s">
        <v>30</v>
      </c>
      <c r="C18" s="37">
        <v>2381</v>
      </c>
      <c r="D18" s="195">
        <v>11</v>
      </c>
      <c r="E18" s="37">
        <v>144</v>
      </c>
      <c r="F18" s="37">
        <v>1</v>
      </c>
      <c r="G18" s="37">
        <v>139</v>
      </c>
      <c r="H18" s="37">
        <v>6</v>
      </c>
      <c r="I18" s="37">
        <v>0</v>
      </c>
      <c r="J18" s="37">
        <v>0</v>
      </c>
      <c r="K18" s="37">
        <v>0</v>
      </c>
      <c r="L18" s="37">
        <v>0</v>
      </c>
      <c r="M18" s="218">
        <f t="shared" si="2"/>
        <v>2392</v>
      </c>
      <c r="N18" s="38">
        <f>ROUND('Part-I'!P20/0.00098,0)</f>
        <v>2983</v>
      </c>
      <c r="O18" s="38">
        <f t="shared" si="0"/>
        <v>2972</v>
      </c>
      <c r="P18" s="218">
        <f t="shared" si="1"/>
        <v>145</v>
      </c>
      <c r="Q18" s="218">
        <f t="shared" si="3"/>
        <v>139</v>
      </c>
      <c r="R18" s="218">
        <v>145</v>
      </c>
    </row>
    <row r="19" spans="1:18" s="38" customFormat="1" ht="18">
      <c r="A19" s="35">
        <v>9</v>
      </c>
      <c r="B19" s="36" t="s">
        <v>31</v>
      </c>
      <c r="C19" s="37">
        <v>1229</v>
      </c>
      <c r="D19" s="195">
        <v>242</v>
      </c>
      <c r="E19" s="37">
        <v>124</v>
      </c>
      <c r="F19" s="37">
        <v>0</v>
      </c>
      <c r="G19" s="37">
        <v>115</v>
      </c>
      <c r="H19" s="37">
        <v>9</v>
      </c>
      <c r="I19" s="37">
        <v>0</v>
      </c>
      <c r="J19" s="37">
        <v>0</v>
      </c>
      <c r="K19" s="37">
        <v>1</v>
      </c>
      <c r="L19" s="37">
        <v>1</v>
      </c>
      <c r="M19" s="218">
        <f t="shared" si="2"/>
        <v>1471</v>
      </c>
      <c r="N19" s="38">
        <f>ROUND('Part-I'!P21/0.00098,0)</f>
        <v>1429</v>
      </c>
      <c r="O19" s="38">
        <f t="shared" si="0"/>
        <v>1187</v>
      </c>
      <c r="P19" s="218">
        <f t="shared" si="1"/>
        <v>124</v>
      </c>
      <c r="Q19" s="218">
        <f t="shared" si="3"/>
        <v>115</v>
      </c>
      <c r="R19" s="218">
        <v>124</v>
      </c>
    </row>
    <row r="20" spans="1:18" s="38" customFormat="1" ht="18">
      <c r="A20" s="35">
        <v>10</v>
      </c>
      <c r="B20" s="36" t="s">
        <v>32</v>
      </c>
      <c r="C20" s="37">
        <v>2089</v>
      </c>
      <c r="D20" s="195">
        <v>46</v>
      </c>
      <c r="E20" s="37">
        <v>265</v>
      </c>
      <c r="F20" s="37">
        <v>0</v>
      </c>
      <c r="G20" s="37">
        <v>254</v>
      </c>
      <c r="H20" s="37">
        <v>11</v>
      </c>
      <c r="I20" s="37">
        <v>0</v>
      </c>
      <c r="J20" s="37">
        <v>0</v>
      </c>
      <c r="K20" s="37">
        <v>0</v>
      </c>
      <c r="L20" s="37">
        <v>0</v>
      </c>
      <c r="M20" s="218">
        <f t="shared" si="2"/>
        <v>2135</v>
      </c>
      <c r="N20" s="38">
        <f>ROUND('Part-I'!P22/0.00098,0)</f>
        <v>2978</v>
      </c>
      <c r="O20" s="38">
        <f t="shared" si="0"/>
        <v>2932</v>
      </c>
      <c r="P20" s="218">
        <f t="shared" si="1"/>
        <v>265</v>
      </c>
      <c r="Q20" s="218">
        <f t="shared" si="3"/>
        <v>254</v>
      </c>
      <c r="R20" s="218">
        <v>265</v>
      </c>
    </row>
    <row r="21" spans="1:18" s="38" customFormat="1" ht="18">
      <c r="A21" s="35">
        <v>11</v>
      </c>
      <c r="B21" s="36" t="s">
        <v>33</v>
      </c>
      <c r="C21" s="37">
        <v>450</v>
      </c>
      <c r="D21" s="195">
        <v>5</v>
      </c>
      <c r="E21" s="37">
        <v>83</v>
      </c>
      <c r="F21" s="37">
        <v>1</v>
      </c>
      <c r="G21" s="37">
        <v>78</v>
      </c>
      <c r="H21" s="147">
        <v>6</v>
      </c>
      <c r="I21" s="37">
        <v>0</v>
      </c>
      <c r="J21" s="37">
        <v>0</v>
      </c>
      <c r="K21" s="37">
        <v>1</v>
      </c>
      <c r="L21" s="37">
        <v>1</v>
      </c>
      <c r="M21" s="218">
        <f t="shared" si="2"/>
        <v>455</v>
      </c>
      <c r="N21" s="38">
        <f>ROUND('Part-I'!P23/0.00098,0)</f>
        <v>632</v>
      </c>
      <c r="O21" s="38">
        <f t="shared" si="0"/>
        <v>627</v>
      </c>
      <c r="P21" s="218">
        <f t="shared" si="1"/>
        <v>84</v>
      </c>
      <c r="Q21" s="218">
        <f t="shared" si="3"/>
        <v>78</v>
      </c>
      <c r="R21" s="218">
        <v>84</v>
      </c>
    </row>
    <row r="22" spans="1:18" s="38" customFormat="1" ht="18">
      <c r="A22" s="35">
        <v>12</v>
      </c>
      <c r="B22" s="36" t="s">
        <v>34</v>
      </c>
      <c r="C22" s="37">
        <v>1244</v>
      </c>
      <c r="D22" s="195">
        <v>41</v>
      </c>
      <c r="E22" s="37">
        <v>118</v>
      </c>
      <c r="F22" s="37">
        <v>2</v>
      </c>
      <c r="G22" s="37">
        <v>109</v>
      </c>
      <c r="H22" s="37">
        <v>11</v>
      </c>
      <c r="I22" s="37">
        <v>0</v>
      </c>
      <c r="J22" s="37">
        <v>0</v>
      </c>
      <c r="K22" s="37">
        <v>0</v>
      </c>
      <c r="L22" s="37">
        <v>0</v>
      </c>
      <c r="M22" s="218">
        <f t="shared" si="2"/>
        <v>1285</v>
      </c>
      <c r="N22" s="38">
        <f>ROUND('Part-I'!P24/0.00098,0)</f>
        <v>1365</v>
      </c>
      <c r="O22" s="38">
        <f t="shared" si="0"/>
        <v>1324</v>
      </c>
      <c r="P22" s="218">
        <f t="shared" si="1"/>
        <v>120</v>
      </c>
      <c r="Q22" s="218">
        <f t="shared" si="3"/>
        <v>109</v>
      </c>
      <c r="R22" s="218">
        <v>120</v>
      </c>
    </row>
    <row r="23" spans="1:18" s="38" customFormat="1" ht="18">
      <c r="A23" s="35">
        <v>13</v>
      </c>
      <c r="B23" s="36" t="s">
        <v>35</v>
      </c>
      <c r="C23" s="37">
        <v>885</v>
      </c>
      <c r="D23" s="195">
        <v>65</v>
      </c>
      <c r="E23" s="37">
        <v>43</v>
      </c>
      <c r="F23" s="37">
        <v>2</v>
      </c>
      <c r="G23" s="37">
        <v>39</v>
      </c>
      <c r="H23" s="37">
        <v>6</v>
      </c>
      <c r="I23" s="37">
        <v>0</v>
      </c>
      <c r="J23" s="37">
        <v>0</v>
      </c>
      <c r="K23" s="37">
        <v>1</v>
      </c>
      <c r="L23" s="37">
        <v>0</v>
      </c>
      <c r="M23" s="218">
        <f t="shared" si="2"/>
        <v>950</v>
      </c>
      <c r="N23" s="38">
        <f>ROUND('Part-I'!P25/0.00098,0)</f>
        <v>1123</v>
      </c>
      <c r="O23" s="38">
        <f t="shared" si="0"/>
        <v>1058</v>
      </c>
      <c r="P23" s="218">
        <f t="shared" si="1"/>
        <v>45</v>
      </c>
      <c r="Q23" s="218">
        <f t="shared" si="3"/>
        <v>39</v>
      </c>
      <c r="R23" s="218">
        <v>45</v>
      </c>
    </row>
    <row r="24" spans="1:12" ht="18">
      <c r="A24" s="31"/>
      <c r="B24" s="32" t="s">
        <v>5</v>
      </c>
      <c r="C24" s="33">
        <f>SUM(C11:C23)</f>
        <v>27686</v>
      </c>
      <c r="D24" s="33">
        <f aca="true" t="shared" si="4" ref="D24:L24">SUM(D11:D23)</f>
        <v>608</v>
      </c>
      <c r="E24" s="33">
        <f t="shared" si="4"/>
        <v>1997</v>
      </c>
      <c r="F24" s="33">
        <f t="shared" si="4"/>
        <v>30</v>
      </c>
      <c r="G24" s="33">
        <f t="shared" si="4"/>
        <v>1924</v>
      </c>
      <c r="H24" s="33">
        <f t="shared" si="4"/>
        <v>103</v>
      </c>
      <c r="I24" s="33">
        <f t="shared" si="4"/>
        <v>0</v>
      </c>
      <c r="J24" s="33">
        <f t="shared" si="4"/>
        <v>0</v>
      </c>
      <c r="K24" s="33">
        <f t="shared" si="4"/>
        <v>8</v>
      </c>
      <c r="L24" s="33">
        <f t="shared" si="4"/>
        <v>5</v>
      </c>
    </row>
    <row r="25" spans="4:12" ht="18.75">
      <c r="D25" s="297"/>
      <c r="E25" s="320"/>
      <c r="F25" s="148"/>
      <c r="G25" s="149"/>
      <c r="H25" s="196"/>
      <c r="I25" s="150"/>
      <c r="L25" s="197"/>
    </row>
    <row r="26" spans="4:9" ht="11.25" customHeight="1">
      <c r="D26" s="197"/>
      <c r="G26" s="150"/>
      <c r="H26" s="146"/>
      <c r="I26" s="150"/>
    </row>
    <row r="27" spans="6:10" ht="18">
      <c r="F27" s="146"/>
      <c r="G27" s="152"/>
      <c r="H27" s="146"/>
      <c r="I27" s="151"/>
      <c r="J27" s="190" t="s">
        <v>134</v>
      </c>
    </row>
    <row r="28" spans="4:10" ht="18">
      <c r="D28" s="34"/>
      <c r="J28" s="191" t="s">
        <v>135</v>
      </c>
    </row>
    <row r="29" ht="18">
      <c r="J29" s="191" t="s">
        <v>115</v>
      </c>
    </row>
    <row r="30" ht="18">
      <c r="J30" s="192" t="s">
        <v>136</v>
      </c>
    </row>
    <row r="31" ht="18">
      <c r="J31" s="191" t="s">
        <v>117</v>
      </c>
    </row>
  </sheetData>
  <sheetProtection/>
  <mergeCells count="11">
    <mergeCell ref="K1:L1"/>
    <mergeCell ref="G8:H8"/>
    <mergeCell ref="I8:J8"/>
    <mergeCell ref="K8:L8"/>
    <mergeCell ref="A2:L2"/>
    <mergeCell ref="A4:L4"/>
    <mergeCell ref="A6:L6"/>
    <mergeCell ref="A8:A9"/>
    <mergeCell ref="B8:B9"/>
    <mergeCell ref="C8:D8"/>
    <mergeCell ref="E8:F8"/>
  </mergeCells>
  <conditionalFormatting sqref="J30">
    <cfRule type="cellIs" priority="1" dxfId="4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workbookViewId="0" topLeftCell="A1">
      <selection activeCell="W2" sqref="W2"/>
    </sheetView>
  </sheetViews>
  <sheetFormatPr defaultColWidth="9.140625" defaultRowHeight="15"/>
  <cols>
    <col min="1" max="1" width="6.421875" style="88" customWidth="1"/>
    <col min="2" max="2" width="16.7109375" style="88" customWidth="1"/>
    <col min="3" max="4" width="10.00390625" style="88" customWidth="1"/>
    <col min="5" max="5" width="6.00390625" style="88" bestFit="1" customWidth="1"/>
    <col min="6" max="6" width="10.28125" style="88" bestFit="1" customWidth="1"/>
    <col min="7" max="7" width="6.00390625" style="88" bestFit="1" customWidth="1"/>
    <col min="8" max="8" width="10.28125" style="88" bestFit="1" customWidth="1"/>
    <col min="9" max="9" width="6.00390625" style="88" bestFit="1" customWidth="1"/>
    <col min="10" max="10" width="10.28125" style="88" bestFit="1" customWidth="1"/>
    <col min="11" max="11" width="6.8515625" style="88" bestFit="1" customWidth="1"/>
    <col min="12" max="12" width="10.28125" style="88" bestFit="1" customWidth="1"/>
    <col min="13" max="13" width="6.8515625" style="88" bestFit="1" customWidth="1"/>
    <col min="14" max="14" width="10.28125" style="88" bestFit="1" customWidth="1"/>
    <col min="15" max="15" width="6.8515625" style="88" bestFit="1" customWidth="1"/>
    <col min="16" max="16" width="10.28125" style="88" bestFit="1" customWidth="1"/>
    <col min="17" max="17" width="6.8515625" style="88" bestFit="1" customWidth="1"/>
    <col min="18" max="18" width="10.28125" style="88" bestFit="1" customWidth="1"/>
    <col min="19" max="19" width="6.8515625" style="88" bestFit="1" customWidth="1"/>
    <col min="20" max="20" width="10.28125" style="88" bestFit="1" customWidth="1"/>
    <col min="21" max="22" width="6.8515625" style="88" bestFit="1" customWidth="1"/>
    <col min="23" max="16384" width="9.140625" style="88" customWidth="1"/>
  </cols>
  <sheetData>
    <row r="1" ht="18.75" customHeight="1">
      <c r="V1" s="89" t="s">
        <v>96</v>
      </c>
    </row>
    <row r="2" spans="1:22" ht="18.75" customHeight="1">
      <c r="A2" s="400" t="s">
        <v>138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</row>
    <row r="3" spans="1:22" ht="1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ht="15" customHeight="1">
      <c r="A4" s="401" t="s">
        <v>143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</row>
    <row r="5" spans="1:22" ht="18" customHeight="1">
      <c r="A5" s="91" t="s">
        <v>38</v>
      </c>
      <c r="B5" s="8"/>
      <c r="C5" s="92"/>
      <c r="D5" s="92"/>
      <c r="E5" s="92"/>
      <c r="F5" s="92"/>
      <c r="G5" s="92"/>
      <c r="H5" s="92"/>
      <c r="I5" s="92"/>
      <c r="L5" s="93"/>
      <c r="V5" s="94"/>
    </row>
    <row r="6" spans="2:9" ht="18" customHeight="1">
      <c r="B6" s="95"/>
      <c r="C6" s="92"/>
      <c r="D6" s="92"/>
      <c r="E6" s="92"/>
      <c r="F6" s="92"/>
      <c r="G6" s="92"/>
      <c r="H6" s="92"/>
      <c r="I6" s="92"/>
    </row>
    <row r="7" spans="1:22" s="96" customFormat="1" ht="30.75" customHeight="1">
      <c r="A7" s="396" t="s">
        <v>82</v>
      </c>
      <c r="B7" s="396" t="s">
        <v>111</v>
      </c>
      <c r="C7" s="399" t="s">
        <v>83</v>
      </c>
      <c r="D7" s="399"/>
      <c r="E7" s="396" t="s">
        <v>84</v>
      </c>
      <c r="F7" s="396"/>
      <c r="G7" s="396"/>
      <c r="H7" s="396"/>
      <c r="I7" s="396"/>
      <c r="J7" s="396"/>
      <c r="K7" s="396"/>
      <c r="L7" s="396"/>
      <c r="M7" s="402" t="s">
        <v>98</v>
      </c>
      <c r="N7" s="402"/>
      <c r="O7" s="402"/>
      <c r="P7" s="402"/>
      <c r="Q7" s="402"/>
      <c r="R7" s="402"/>
      <c r="S7" s="402"/>
      <c r="T7" s="402"/>
      <c r="U7" s="402"/>
      <c r="V7" s="402"/>
    </row>
    <row r="8" spans="1:22" s="96" customFormat="1" ht="84.75" customHeight="1">
      <c r="A8" s="396"/>
      <c r="B8" s="396"/>
      <c r="C8" s="399" t="s">
        <v>87</v>
      </c>
      <c r="D8" s="399"/>
      <c r="E8" s="396" t="s">
        <v>88</v>
      </c>
      <c r="F8" s="396"/>
      <c r="G8" s="396" t="s">
        <v>89</v>
      </c>
      <c r="H8" s="396"/>
      <c r="I8" s="396" t="s">
        <v>90</v>
      </c>
      <c r="J8" s="396"/>
      <c r="K8" s="396" t="s">
        <v>91</v>
      </c>
      <c r="L8" s="396"/>
      <c r="M8" s="398" t="s">
        <v>99</v>
      </c>
      <c r="N8" s="398"/>
      <c r="O8" s="398" t="s">
        <v>100</v>
      </c>
      <c r="P8" s="398"/>
      <c r="Q8" s="398" t="s">
        <v>101</v>
      </c>
      <c r="R8" s="398"/>
      <c r="S8" s="398" t="s">
        <v>102</v>
      </c>
      <c r="T8" s="398"/>
      <c r="U8" s="398" t="s">
        <v>103</v>
      </c>
      <c r="V8" s="402"/>
    </row>
    <row r="9" spans="1:22" s="100" customFormat="1" ht="30.75" customHeight="1">
      <c r="A9" s="396"/>
      <c r="B9" s="396"/>
      <c r="C9" s="97" t="s">
        <v>92</v>
      </c>
      <c r="D9" s="97" t="s">
        <v>93</v>
      </c>
      <c r="E9" s="98" t="s">
        <v>92</v>
      </c>
      <c r="F9" s="98" t="s">
        <v>93</v>
      </c>
      <c r="G9" s="98" t="s">
        <v>92</v>
      </c>
      <c r="H9" s="98" t="s">
        <v>93</v>
      </c>
      <c r="I9" s="98" t="s">
        <v>92</v>
      </c>
      <c r="J9" s="98" t="s">
        <v>93</v>
      </c>
      <c r="K9" s="98" t="s">
        <v>92</v>
      </c>
      <c r="L9" s="98" t="s">
        <v>93</v>
      </c>
      <c r="M9" s="99" t="s">
        <v>92</v>
      </c>
      <c r="N9" s="99" t="s">
        <v>93</v>
      </c>
      <c r="O9" s="99" t="s">
        <v>92</v>
      </c>
      <c r="P9" s="99" t="s">
        <v>93</v>
      </c>
      <c r="Q9" s="99" t="s">
        <v>92</v>
      </c>
      <c r="R9" s="99" t="s">
        <v>93</v>
      </c>
      <c r="S9" s="99" t="s">
        <v>92</v>
      </c>
      <c r="T9" s="99" t="s">
        <v>93</v>
      </c>
      <c r="U9" s="99" t="s">
        <v>92</v>
      </c>
      <c r="V9" s="99" t="s">
        <v>92</v>
      </c>
    </row>
    <row r="10" spans="1:22" s="104" customFormat="1" ht="19.5" customHeight="1">
      <c r="A10" s="101">
        <v>1</v>
      </c>
      <c r="B10" s="101">
        <v>2</v>
      </c>
      <c r="C10" s="102">
        <v>3</v>
      </c>
      <c r="D10" s="102">
        <v>4</v>
      </c>
      <c r="E10" s="101">
        <v>5</v>
      </c>
      <c r="F10" s="101">
        <v>6</v>
      </c>
      <c r="G10" s="101">
        <v>7</v>
      </c>
      <c r="H10" s="101">
        <v>8</v>
      </c>
      <c r="I10" s="101">
        <v>9</v>
      </c>
      <c r="J10" s="101">
        <v>10</v>
      </c>
      <c r="K10" s="101">
        <v>11</v>
      </c>
      <c r="L10" s="101">
        <v>12</v>
      </c>
      <c r="M10" s="103">
        <v>13</v>
      </c>
      <c r="N10" s="103">
        <v>14</v>
      </c>
      <c r="O10" s="103">
        <v>15</v>
      </c>
      <c r="P10" s="103">
        <v>16</v>
      </c>
      <c r="Q10" s="103">
        <v>17</v>
      </c>
      <c r="R10" s="103">
        <v>18</v>
      </c>
      <c r="S10" s="103">
        <v>19</v>
      </c>
      <c r="T10" s="103">
        <v>20</v>
      </c>
      <c r="U10" s="103">
        <v>21</v>
      </c>
      <c r="V10" s="103">
        <v>22</v>
      </c>
    </row>
    <row r="11" spans="1:22" s="111" customFormat="1" ht="73.5" customHeight="1">
      <c r="A11" s="105"/>
      <c r="B11" s="106" t="s">
        <v>117</v>
      </c>
      <c r="C11" s="107">
        <v>146</v>
      </c>
      <c r="D11" s="107">
        <v>141</v>
      </c>
      <c r="E11" s="108">
        <v>13</v>
      </c>
      <c r="F11" s="109">
        <v>13</v>
      </c>
      <c r="G11" s="109">
        <v>59</v>
      </c>
      <c r="H11" s="109">
        <v>59</v>
      </c>
      <c r="I11" s="109">
        <v>13</v>
      </c>
      <c r="J11" s="109">
        <v>13</v>
      </c>
      <c r="K11" s="109">
        <v>13</v>
      </c>
      <c r="L11" s="109">
        <v>13</v>
      </c>
      <c r="M11" s="110">
        <v>5</v>
      </c>
      <c r="N11" s="110">
        <v>5</v>
      </c>
      <c r="O11" s="110">
        <v>2</v>
      </c>
      <c r="P11" s="110">
        <v>2</v>
      </c>
      <c r="Q11" s="110">
        <v>1</v>
      </c>
      <c r="R11" s="110">
        <v>1</v>
      </c>
      <c r="S11" s="110" t="s">
        <v>118</v>
      </c>
      <c r="T11" s="110" t="s">
        <v>118</v>
      </c>
      <c r="U11" s="110">
        <v>1</v>
      </c>
      <c r="V11" s="110">
        <v>1</v>
      </c>
    </row>
    <row r="12" spans="9:11" ht="13.5">
      <c r="I12" s="397"/>
      <c r="J12" s="397"/>
      <c r="K12" s="397"/>
    </row>
    <row r="13" spans="9:11" ht="13.5">
      <c r="I13" s="112"/>
      <c r="J13" s="112"/>
      <c r="K13" s="112"/>
    </row>
    <row r="14" spans="9:11" ht="13.5">
      <c r="I14" s="112"/>
      <c r="J14" s="112"/>
      <c r="K14" s="112"/>
    </row>
    <row r="15" spans="9:11" ht="12.75">
      <c r="I15" s="395"/>
      <c r="J15" s="395"/>
      <c r="K15" s="395"/>
    </row>
    <row r="16" spans="9:11" ht="12.75">
      <c r="I16" s="114"/>
      <c r="J16" s="113"/>
      <c r="K16" s="114"/>
    </row>
    <row r="17" spans="9:20" ht="15.75">
      <c r="I17" s="395"/>
      <c r="J17" s="395"/>
      <c r="K17" s="395"/>
      <c r="R17" s="115" t="s">
        <v>134</v>
      </c>
      <c r="S17" s="116"/>
      <c r="T17" s="116"/>
    </row>
    <row r="18" spans="9:20" ht="15.75">
      <c r="I18" s="395"/>
      <c r="J18" s="395"/>
      <c r="K18" s="395"/>
      <c r="R18" s="117" t="s">
        <v>135</v>
      </c>
      <c r="S18" s="118"/>
      <c r="T18" s="118"/>
    </row>
    <row r="19" spans="18:20" ht="15.75">
      <c r="R19" s="117" t="s">
        <v>115</v>
      </c>
      <c r="S19" s="118"/>
      <c r="T19" s="118"/>
    </row>
    <row r="20" spans="18:20" ht="15.75">
      <c r="R20" s="119" t="s">
        <v>136</v>
      </c>
      <c r="S20" s="120"/>
      <c r="T20" s="120"/>
    </row>
    <row r="21" spans="18:20" ht="15.75">
      <c r="R21" s="117" t="s">
        <v>117</v>
      </c>
      <c r="S21" s="118"/>
      <c r="T21" s="118"/>
    </row>
    <row r="22" ht="12.75">
      <c r="R22" s="121"/>
    </row>
  </sheetData>
  <sheetProtection/>
  <mergeCells count="21">
    <mergeCell ref="I18:K18"/>
    <mergeCell ref="A2:V2"/>
    <mergeCell ref="A4:V4"/>
    <mergeCell ref="M7:V7"/>
    <mergeCell ref="A7:A9"/>
    <mergeCell ref="B7:B9"/>
    <mergeCell ref="E7:L7"/>
    <mergeCell ref="I8:J8"/>
    <mergeCell ref="C8:D8"/>
    <mergeCell ref="U8:V8"/>
    <mergeCell ref="S8:T8"/>
    <mergeCell ref="M8:N8"/>
    <mergeCell ref="C7:D7"/>
    <mergeCell ref="G8:H8"/>
    <mergeCell ref="Q8:R8"/>
    <mergeCell ref="E8:F8"/>
    <mergeCell ref="O8:P8"/>
    <mergeCell ref="I17:K17"/>
    <mergeCell ref="I15:K15"/>
    <mergeCell ref="K8:L8"/>
    <mergeCell ref="I12:K12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Normal="70" zoomScaleSheetLayoutView="100" workbookViewId="0" topLeftCell="F1">
      <selection activeCell="K20" sqref="K20"/>
    </sheetView>
  </sheetViews>
  <sheetFormatPr defaultColWidth="9.140625" defaultRowHeight="15"/>
  <cols>
    <col min="1" max="1" width="6.7109375" style="122" customWidth="1"/>
    <col min="2" max="2" width="19.00390625" style="122" customWidth="1"/>
    <col min="3" max="4" width="7.421875" style="123" customWidth="1"/>
    <col min="5" max="26" width="6.7109375" style="123" customWidth="1"/>
    <col min="27" max="16384" width="9.140625" style="122" customWidth="1"/>
  </cols>
  <sheetData>
    <row r="1" spans="11:26" ht="12" customHeight="1">
      <c r="K1" s="418"/>
      <c r="L1" s="418"/>
      <c r="M1" s="124"/>
      <c r="N1" s="124"/>
      <c r="O1" s="124"/>
      <c r="P1" s="124"/>
      <c r="Q1" s="124"/>
      <c r="R1" s="124"/>
      <c r="S1" s="124"/>
      <c r="T1" s="124"/>
      <c r="U1" s="124"/>
      <c r="V1" s="124"/>
      <c r="X1" s="125"/>
      <c r="Y1" s="122"/>
      <c r="Z1" s="126" t="s">
        <v>97</v>
      </c>
    </row>
    <row r="2" spans="1:26" s="88" customFormat="1" ht="18.75" customHeight="1">
      <c r="A2" s="400" t="s">
        <v>138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</row>
    <row r="3" spans="1:26" s="88" customFormat="1" ht="6.75" customHeight="1">
      <c r="A3" s="90"/>
      <c r="B3" s="90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  <c r="X3" s="128"/>
      <c r="Y3" s="128"/>
      <c r="Z3" s="128"/>
    </row>
    <row r="4" spans="1:26" s="88" customFormat="1" ht="21" customHeight="1">
      <c r="A4" s="401" t="s">
        <v>144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</row>
    <row r="5" spans="1:26" ht="18" customHeight="1">
      <c r="A5" s="91" t="s">
        <v>38</v>
      </c>
      <c r="B5" s="129"/>
      <c r="C5" s="130"/>
      <c r="D5" s="130"/>
      <c r="E5" s="130"/>
      <c r="F5" s="130"/>
      <c r="G5" s="130"/>
      <c r="H5" s="130"/>
      <c r="I5" s="130"/>
      <c r="X5" s="417"/>
      <c r="Y5" s="417"/>
      <c r="Z5" s="417"/>
    </row>
    <row r="6" spans="1:26" ht="18" customHeight="1">
      <c r="A6" s="132"/>
      <c r="B6" s="132"/>
      <c r="C6" s="130"/>
      <c r="D6" s="130"/>
      <c r="E6" s="130"/>
      <c r="F6" s="130"/>
      <c r="G6" s="130"/>
      <c r="H6" s="130"/>
      <c r="I6" s="130"/>
      <c r="X6" s="131"/>
      <c r="Y6" s="131"/>
      <c r="Z6" s="131"/>
    </row>
    <row r="7" spans="1:26" s="100" customFormat="1" ht="30.75" customHeight="1">
      <c r="A7" s="412" t="s">
        <v>82</v>
      </c>
      <c r="B7" s="409" t="s">
        <v>111</v>
      </c>
      <c r="C7" s="406" t="s">
        <v>83</v>
      </c>
      <c r="D7" s="407"/>
      <c r="E7" s="404" t="s">
        <v>84</v>
      </c>
      <c r="F7" s="404"/>
      <c r="G7" s="404"/>
      <c r="H7" s="404"/>
      <c r="I7" s="404"/>
      <c r="J7" s="404"/>
      <c r="K7" s="404"/>
      <c r="L7" s="404"/>
      <c r="M7" s="419" t="s">
        <v>98</v>
      </c>
      <c r="N7" s="420"/>
      <c r="O7" s="420"/>
      <c r="P7" s="420"/>
      <c r="Q7" s="420"/>
      <c r="R7" s="420"/>
      <c r="S7" s="420"/>
      <c r="T7" s="420"/>
      <c r="U7" s="420"/>
      <c r="V7" s="420"/>
      <c r="W7" s="403" t="s">
        <v>85</v>
      </c>
      <c r="X7" s="403"/>
      <c r="Y7" s="403" t="s">
        <v>86</v>
      </c>
      <c r="Z7" s="403"/>
    </row>
    <row r="8" spans="1:26" s="100" customFormat="1" ht="39.75" customHeight="1">
      <c r="A8" s="413"/>
      <c r="B8" s="410"/>
      <c r="C8" s="415" t="s">
        <v>87</v>
      </c>
      <c r="D8" s="416"/>
      <c r="E8" s="405" t="s">
        <v>88</v>
      </c>
      <c r="F8" s="405"/>
      <c r="G8" s="405" t="s">
        <v>89</v>
      </c>
      <c r="H8" s="405"/>
      <c r="I8" s="405" t="s">
        <v>90</v>
      </c>
      <c r="J8" s="405"/>
      <c r="K8" s="405" t="s">
        <v>91</v>
      </c>
      <c r="L8" s="405"/>
      <c r="M8" s="408" t="s">
        <v>99</v>
      </c>
      <c r="N8" s="408"/>
      <c r="O8" s="408" t="s">
        <v>100</v>
      </c>
      <c r="P8" s="408"/>
      <c r="Q8" s="408" t="s">
        <v>101</v>
      </c>
      <c r="R8" s="408"/>
      <c r="S8" s="408" t="s">
        <v>102</v>
      </c>
      <c r="T8" s="408"/>
      <c r="U8" s="408" t="s">
        <v>103</v>
      </c>
      <c r="V8" s="421"/>
      <c r="W8" s="403"/>
      <c r="X8" s="403"/>
      <c r="Y8" s="403"/>
      <c r="Z8" s="403"/>
    </row>
    <row r="9" spans="1:26" s="100" customFormat="1" ht="25.5" customHeight="1">
      <c r="A9" s="414"/>
      <c r="B9" s="411"/>
      <c r="C9" s="133" t="s">
        <v>94</v>
      </c>
      <c r="D9" s="133" t="s">
        <v>95</v>
      </c>
      <c r="E9" s="134" t="s">
        <v>94</v>
      </c>
      <c r="F9" s="134" t="s">
        <v>95</v>
      </c>
      <c r="G9" s="134" t="s">
        <v>94</v>
      </c>
      <c r="H9" s="134" t="s">
        <v>95</v>
      </c>
      <c r="I9" s="134" t="s">
        <v>94</v>
      </c>
      <c r="J9" s="134" t="s">
        <v>95</v>
      </c>
      <c r="K9" s="134" t="s">
        <v>94</v>
      </c>
      <c r="L9" s="134" t="s">
        <v>95</v>
      </c>
      <c r="M9" s="99" t="s">
        <v>94</v>
      </c>
      <c r="N9" s="99" t="s">
        <v>95</v>
      </c>
      <c r="O9" s="99" t="s">
        <v>94</v>
      </c>
      <c r="P9" s="99" t="s">
        <v>95</v>
      </c>
      <c r="Q9" s="99" t="s">
        <v>94</v>
      </c>
      <c r="R9" s="99" t="s">
        <v>95</v>
      </c>
      <c r="S9" s="99" t="s">
        <v>94</v>
      </c>
      <c r="T9" s="99" t="s">
        <v>95</v>
      </c>
      <c r="U9" s="99" t="s">
        <v>94</v>
      </c>
      <c r="V9" s="99" t="s">
        <v>95</v>
      </c>
      <c r="W9" s="98" t="s">
        <v>94</v>
      </c>
      <c r="X9" s="98" t="s">
        <v>95</v>
      </c>
      <c r="Y9" s="98" t="s">
        <v>94</v>
      </c>
      <c r="Z9" s="98" t="s">
        <v>95</v>
      </c>
    </row>
    <row r="10" spans="1:26" s="136" customFormat="1" ht="19.5" customHeight="1">
      <c r="A10" s="101">
        <v>1</v>
      </c>
      <c r="B10" s="101">
        <v>2</v>
      </c>
      <c r="C10" s="101">
        <v>3</v>
      </c>
      <c r="D10" s="101">
        <v>4</v>
      </c>
      <c r="E10" s="135">
        <v>5</v>
      </c>
      <c r="F10" s="135">
        <v>6</v>
      </c>
      <c r="G10" s="135">
        <v>7</v>
      </c>
      <c r="H10" s="135">
        <v>8</v>
      </c>
      <c r="I10" s="135">
        <v>9</v>
      </c>
      <c r="J10" s="135">
        <v>10</v>
      </c>
      <c r="K10" s="135">
        <v>11</v>
      </c>
      <c r="L10" s="135">
        <v>12</v>
      </c>
      <c r="M10" s="135">
        <v>13</v>
      </c>
      <c r="N10" s="135">
        <v>14</v>
      </c>
      <c r="O10" s="135">
        <v>15</v>
      </c>
      <c r="P10" s="135">
        <v>16</v>
      </c>
      <c r="Q10" s="135">
        <v>17</v>
      </c>
      <c r="R10" s="135">
        <v>18</v>
      </c>
      <c r="S10" s="135">
        <v>19</v>
      </c>
      <c r="T10" s="135">
        <v>20</v>
      </c>
      <c r="U10" s="135">
        <v>21</v>
      </c>
      <c r="V10" s="135">
        <v>22</v>
      </c>
      <c r="W10" s="135">
        <v>23</v>
      </c>
      <c r="X10" s="135">
        <v>24</v>
      </c>
      <c r="Y10" s="135">
        <v>25</v>
      </c>
      <c r="Z10" s="135">
        <v>26</v>
      </c>
    </row>
    <row r="11" spans="1:26" s="141" customFormat="1" ht="82.5" customHeight="1">
      <c r="A11" s="137"/>
      <c r="B11" s="137" t="s">
        <v>117</v>
      </c>
      <c r="C11" s="138">
        <v>141</v>
      </c>
      <c r="D11" s="138">
        <v>141</v>
      </c>
      <c r="E11" s="139">
        <v>13</v>
      </c>
      <c r="F11" s="139">
        <v>13</v>
      </c>
      <c r="G11" s="139">
        <v>59</v>
      </c>
      <c r="H11" s="139">
        <v>59</v>
      </c>
      <c r="I11" s="139">
        <v>13</v>
      </c>
      <c r="J11" s="139">
        <v>13</v>
      </c>
      <c r="K11" s="139">
        <v>13</v>
      </c>
      <c r="L11" s="139">
        <v>13</v>
      </c>
      <c r="M11" s="140">
        <v>5</v>
      </c>
      <c r="N11" s="140">
        <v>5</v>
      </c>
      <c r="O11" s="140">
        <v>2</v>
      </c>
      <c r="P11" s="140">
        <v>2</v>
      </c>
      <c r="Q11" s="140">
        <v>1</v>
      </c>
      <c r="R11" s="140">
        <v>1</v>
      </c>
      <c r="S11" s="140" t="s">
        <v>118</v>
      </c>
      <c r="T11" s="140" t="s">
        <v>118</v>
      </c>
      <c r="U11" s="140">
        <v>1</v>
      </c>
      <c r="V11" s="140">
        <v>1</v>
      </c>
      <c r="W11" s="140">
        <v>2406</v>
      </c>
      <c r="X11" s="140">
        <v>2406</v>
      </c>
      <c r="Y11" s="140">
        <v>3085</v>
      </c>
      <c r="Z11" s="140">
        <v>3085</v>
      </c>
    </row>
    <row r="12" spans="12:24" ht="15"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</row>
    <row r="13" spans="12:24" ht="15"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</row>
    <row r="14" spans="12:24" ht="15"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</row>
    <row r="15" spans="12:24" ht="15"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</row>
    <row r="16" ht="15">
      <c r="X16" s="144"/>
    </row>
    <row r="17" spans="13:22" ht="16.5">
      <c r="M17" s="145"/>
      <c r="N17" s="145"/>
      <c r="O17" s="145"/>
      <c r="P17" s="145"/>
      <c r="Q17" s="145"/>
      <c r="R17" s="145"/>
      <c r="S17" s="145"/>
      <c r="T17" s="145"/>
      <c r="V17" s="115" t="s">
        <v>134</v>
      </c>
    </row>
    <row r="18" ht="16.5">
      <c r="V18" s="117" t="s">
        <v>135</v>
      </c>
    </row>
    <row r="19" ht="16.5">
      <c r="V19" s="117" t="s">
        <v>115</v>
      </c>
    </row>
    <row r="20" ht="16.5">
      <c r="V20" s="119" t="s">
        <v>136</v>
      </c>
    </row>
    <row r="21" ht="16.5">
      <c r="V21" s="117" t="s">
        <v>117</v>
      </c>
    </row>
  </sheetData>
  <sheetProtection/>
  <mergeCells count="21">
    <mergeCell ref="X5:Z5"/>
    <mergeCell ref="G8:H8"/>
    <mergeCell ref="K1:L1"/>
    <mergeCell ref="K8:L8"/>
    <mergeCell ref="M7:V7"/>
    <mergeCell ref="A2:Z2"/>
    <mergeCell ref="W7:X8"/>
    <mergeCell ref="Q8:R8"/>
    <mergeCell ref="A4:Z4"/>
    <mergeCell ref="U8:V8"/>
    <mergeCell ref="B7:B9"/>
    <mergeCell ref="A7:A9"/>
    <mergeCell ref="C8:D8"/>
    <mergeCell ref="M8:N8"/>
    <mergeCell ref="Y7:Z8"/>
    <mergeCell ref="E7:L7"/>
    <mergeCell ref="E8:F8"/>
    <mergeCell ref="C7:D7"/>
    <mergeCell ref="I8:J8"/>
    <mergeCell ref="S8:T8"/>
    <mergeCell ref="O8:P8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MGNREGA-4</cp:lastModifiedBy>
  <cp:lastPrinted>2010-09-13T08:23:22Z</cp:lastPrinted>
  <dcterms:created xsi:type="dcterms:W3CDTF">2008-06-03T10:00:46Z</dcterms:created>
  <dcterms:modified xsi:type="dcterms:W3CDTF">2010-10-28T07:08:30Z</dcterms:modified>
  <cp:category/>
  <cp:version/>
  <cp:contentType/>
  <cp:contentStatus/>
</cp:coreProperties>
</file>